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600" yWindow="180" windowWidth="22065" windowHeight="18120" tabRatio="909" activeTab="2"/>
  </bookViews>
  <sheets>
    <sheet name="Moving Wire Background " sheetId="10" r:id="rId1"/>
    <sheet name="CP- Vibrating Wire Data" sheetId="16" r:id="rId2"/>
    <sheet name="VP+ Vibrating Wire Data" sheetId="15" r:id="rId3"/>
  </sheets>
  <definedNames>
    <definedName name="fi1plt" localSheetId="0">'Moving Wire Background '!#REF!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15"/>
  <c r="N3"/>
  <c r="M21"/>
  <c r="M20"/>
  <c r="M19"/>
  <c r="M18"/>
  <c r="M17"/>
  <c r="M16"/>
  <c r="M15"/>
  <c r="M14"/>
  <c r="M13"/>
  <c r="M12"/>
  <c r="M11"/>
  <c r="M10"/>
  <c r="M9"/>
  <c r="M8"/>
  <c r="M6"/>
  <c r="M5"/>
  <c r="M4"/>
  <c r="M3"/>
  <c r="G3"/>
  <c r="F3"/>
  <c r="O4"/>
  <c r="N21"/>
  <c r="N20"/>
  <c r="N19"/>
  <c r="N18"/>
  <c r="N17"/>
  <c r="N16"/>
  <c r="N15"/>
  <c r="N14"/>
  <c r="N13"/>
  <c r="N12"/>
  <c r="N11"/>
  <c r="N10"/>
  <c r="N9"/>
  <c r="N8"/>
  <c r="N7"/>
  <c r="N6"/>
  <c r="N5"/>
  <c r="N4"/>
  <c r="K9" i="10"/>
  <c r="J9"/>
  <c r="I9"/>
  <c r="K5"/>
  <c r="J5"/>
  <c r="I5"/>
  <c r="B51"/>
  <c r="D52"/>
  <c r="C52"/>
  <c r="B52"/>
  <c r="B50"/>
  <c r="C51"/>
  <c r="J4"/>
  <c r="J8"/>
  <c r="C50"/>
  <c r="I4"/>
  <c r="I8"/>
  <c r="J3"/>
  <c r="J7"/>
  <c r="I3"/>
  <c r="I7"/>
  <c r="N6" i="16"/>
  <c r="N21"/>
  <c r="N20"/>
  <c r="N19"/>
  <c r="N18"/>
  <c r="N17"/>
  <c r="N16"/>
  <c r="N15"/>
  <c r="N14"/>
  <c r="N13"/>
  <c r="N12"/>
  <c r="N11"/>
  <c r="N10"/>
  <c r="N9"/>
  <c r="N8"/>
  <c r="N7"/>
  <c r="N5"/>
  <c r="F20"/>
  <c r="F19"/>
  <c r="F18"/>
  <c r="F17"/>
  <c r="F16"/>
  <c r="F15"/>
  <c r="F14"/>
  <c r="F13"/>
  <c r="F12"/>
  <c r="F11"/>
  <c r="G25"/>
  <c r="F25"/>
  <c r="H25"/>
  <c r="G24"/>
  <c r="F24"/>
  <c r="H24"/>
  <c r="G23"/>
  <c r="F23"/>
  <c r="H23"/>
  <c r="C9"/>
  <c r="F9"/>
  <c r="D51" i="10"/>
  <c r="K4"/>
  <c r="K8"/>
  <c r="D50"/>
  <c r="K3"/>
  <c r="K7"/>
  <c r="G21" i="15"/>
  <c r="G20"/>
  <c r="G19"/>
  <c r="G18"/>
  <c r="G17"/>
  <c r="G16"/>
  <c r="G15"/>
  <c r="G14"/>
  <c r="G13"/>
  <c r="G12"/>
  <c r="G11"/>
  <c r="G10"/>
  <c r="G9"/>
  <c r="G8"/>
  <c r="G7"/>
  <c r="G6"/>
  <c r="G5"/>
  <c r="G4"/>
  <c r="F21"/>
  <c r="F20"/>
  <c r="F19"/>
  <c r="F18"/>
  <c r="F17"/>
  <c r="F16"/>
  <c r="F15"/>
  <c r="F14"/>
  <c r="F13"/>
  <c r="F12"/>
  <c r="F11"/>
  <c r="F10"/>
  <c r="F9"/>
  <c r="F8"/>
  <c r="F7"/>
  <c r="F6"/>
  <c r="F5"/>
  <c r="F4"/>
  <c r="N4" i="16"/>
  <c r="N3"/>
  <c r="F22"/>
  <c r="F21"/>
  <c r="F8"/>
  <c r="F7"/>
  <c r="F6"/>
  <c r="F5"/>
  <c r="F4"/>
  <c r="F3"/>
  <c r="G22"/>
  <c r="H22"/>
  <c r="O21"/>
  <c r="P21"/>
  <c r="G21"/>
  <c r="H21"/>
  <c r="O20"/>
  <c r="P20"/>
  <c r="G20"/>
  <c r="H20"/>
  <c r="O19"/>
  <c r="P19"/>
  <c r="G19"/>
  <c r="H19"/>
  <c r="O18"/>
  <c r="P18"/>
  <c r="G18"/>
  <c r="O17"/>
  <c r="P17"/>
  <c r="G17"/>
  <c r="O16"/>
  <c r="P16"/>
  <c r="G16"/>
  <c r="O15"/>
  <c r="P15"/>
  <c r="G15"/>
  <c r="O14"/>
  <c r="P14"/>
  <c r="G14"/>
  <c r="O13"/>
  <c r="P13"/>
  <c r="G13"/>
  <c r="O12"/>
  <c r="P12"/>
  <c r="G12"/>
  <c r="O11"/>
  <c r="P11"/>
  <c r="G11"/>
  <c r="O10"/>
  <c r="P10"/>
  <c r="G10"/>
  <c r="O9"/>
  <c r="P9"/>
  <c r="G9"/>
  <c r="H9"/>
  <c r="O8"/>
  <c r="P8"/>
  <c r="G8"/>
  <c r="H8"/>
  <c r="O7"/>
  <c r="P7"/>
  <c r="G7"/>
  <c r="H7"/>
  <c r="O6"/>
  <c r="P6"/>
  <c r="G6"/>
  <c r="H6"/>
  <c r="O5"/>
  <c r="P5"/>
  <c r="G5"/>
  <c r="H5"/>
  <c r="O4"/>
  <c r="P4"/>
  <c r="G4"/>
  <c r="H4"/>
  <c r="O3"/>
  <c r="P3"/>
  <c r="G3"/>
  <c r="H3"/>
  <c r="H21" i="15"/>
  <c r="H20"/>
  <c r="H19"/>
  <c r="H18"/>
  <c r="H17"/>
  <c r="H16"/>
  <c r="H15"/>
  <c r="H14"/>
  <c r="H13"/>
  <c r="H12"/>
  <c r="H11"/>
  <c r="H10"/>
  <c r="H9"/>
  <c r="H8"/>
  <c r="H7"/>
  <c r="H6"/>
  <c r="H5"/>
  <c r="H4"/>
  <c r="H3"/>
  <c r="O21"/>
  <c r="O20"/>
  <c r="O19"/>
  <c r="O18"/>
  <c r="O17"/>
  <c r="O16"/>
  <c r="O15"/>
  <c r="O14"/>
  <c r="O13"/>
  <c r="O11"/>
  <c r="O10"/>
  <c r="O9"/>
  <c r="O8"/>
  <c r="O7"/>
  <c r="O6"/>
  <c r="O5"/>
  <c r="O3"/>
  <c r="O12"/>
  <c r="F10" i="16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<sst xmlns="http://schemas.openxmlformats.org/spreadsheetml/2006/main" count="53" uniqueCount="35">
  <si>
    <t>Moving Wire</t>
  </si>
  <si>
    <t>X</t>
  </si>
  <si>
    <t>Background</t>
  </si>
  <si>
    <t>Background from Flux Gate</t>
  </si>
  <si>
    <t>Z</t>
  </si>
  <si>
    <t>IX</t>
  </si>
  <si>
    <t>IY</t>
  </si>
  <si>
    <t>X T-m</t>
  </si>
  <si>
    <t>Y T-m</t>
  </si>
  <si>
    <t>Z T-m</t>
  </si>
  <si>
    <t>I1X (G*cm)</t>
  </si>
  <si>
    <t>I1Y (G*cm)</t>
  </si>
  <si>
    <t>AVG I1X (G*cm)</t>
  </si>
  <si>
    <t>STDEV  I1X (G*cm)</t>
  </si>
  <si>
    <t xml:space="preserve">CP+ Mode </t>
  </si>
  <si>
    <t xml:space="preserve">Error </t>
  </si>
  <si>
    <t>AVG I1Y (G*cm)</t>
  </si>
  <si>
    <t>STDEV  I1Y (G*cm)</t>
  </si>
  <si>
    <t>Pulsed Wire</t>
  </si>
  <si>
    <t xml:space="preserve">CP- Mode </t>
  </si>
  <si>
    <t>Moving wire Runs 1-19</t>
  </si>
  <si>
    <t>Moving Wire 20 - and Pulsed Wire</t>
  </si>
  <si>
    <t>zpos(m)</t>
  </si>
  <si>
    <t>BfluxX(T)</t>
  </si>
  <si>
    <t>BfluxY(T)</t>
  </si>
  <si>
    <t>BfluxZ(T)</t>
  </si>
  <si>
    <t>5.45 m</t>
  </si>
  <si>
    <t>3.35 m</t>
  </si>
  <si>
    <t>LCLSII Kugler Background</t>
  </si>
  <si>
    <t>Avg (G)</t>
  </si>
  <si>
    <t>3.66 m</t>
  </si>
  <si>
    <t>Avg  offset</t>
  </si>
  <si>
    <t>Sign of X and Y field is set. For the SSRL EPU Bx is positive and By is negative</t>
  </si>
  <si>
    <t>2.6 m</t>
  </si>
  <si>
    <t xml:space="preserve">2.6 m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</si>
</sst>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16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248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6" fillId="2" borderId="10" xfId="6" applyNumberFormat="1" applyBorder="1"/>
    <xf numFmtId="165" fontId="6" fillId="2" borderId="10" xfId="6" applyNumberFormat="1" applyBorder="1"/>
    <xf numFmtId="21" fontId="20" fillId="2" borderId="0" xfId="6" applyNumberFormat="1" applyFont="1"/>
    <xf numFmtId="0" fontId="20" fillId="2" borderId="0" xfId="6" applyFont="1"/>
    <xf numFmtId="21" fontId="16" fillId="0" borderId="0" xfId="0" applyNumberFormat="1" applyFont="1"/>
    <xf numFmtId="0" fontId="0" fillId="0" borderId="16" xfId="0" applyFill="1" applyBorder="1"/>
    <xf numFmtId="2" fontId="0" fillId="0" borderId="0" xfId="0" applyNumberFormat="1" applyAlignment="1">
      <alignment horizontal="left" indent="3"/>
    </xf>
    <xf numFmtId="0" fontId="0" fillId="0" borderId="17" xfId="0" applyFill="1" applyBorder="1"/>
    <xf numFmtId="0" fontId="0" fillId="0" borderId="18" xfId="0" applyBorder="1"/>
    <xf numFmtId="1" fontId="0" fillId="0" borderId="10" xfId="0" applyNumberFormat="1" applyBorder="1"/>
    <xf numFmtId="2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1" fontId="0" fillId="0" borderId="10" xfId="0" applyNumberFormat="1" applyBorder="1" applyAlignment="1">
      <alignment horizontal="center"/>
    </xf>
    <xf numFmtId="21" fontId="6" fillId="2" borderId="10" xfId="6" applyNumberFormat="1" applyBorder="1"/>
    <xf numFmtId="0" fontId="6" fillId="2" borderId="10" xfId="6" applyBorder="1"/>
    <xf numFmtId="0" fontId="0" fillId="0" borderId="10" xfId="0" applyBorder="1" applyAlignment="1">
      <alignment horizontal="center"/>
    </xf>
  </cellXfs>
  <cellStyles count="2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248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activeCell="I9" sqref="I9"/>
    </sheetView>
  </sheetViews>
  <sheetFormatPr defaultColWidth="8.85546875" defaultRowHeight="15"/>
  <cols>
    <col min="1" max="1" width="12.140625" customWidth="1"/>
    <col min="2" max="2" width="14.7109375" customWidth="1"/>
    <col min="3" max="3" width="15.42578125" customWidth="1"/>
    <col min="4" max="4" width="12.7109375" customWidth="1"/>
    <col min="5" max="5" width="15.7109375" customWidth="1"/>
    <col min="7" max="7" width="13" customWidth="1"/>
    <col min="8" max="8" width="21.28515625" customWidth="1"/>
    <col min="9" max="9" width="11.28515625" bestFit="1" customWidth="1"/>
    <col min="10" max="10" width="9.28515625" bestFit="1" customWidth="1"/>
    <col min="11" max="11" width="10" bestFit="1" customWidth="1"/>
  </cols>
  <sheetData>
    <row r="1" spans="1:13">
      <c r="A1" t="s">
        <v>2</v>
      </c>
      <c r="C1" t="s">
        <v>28</v>
      </c>
      <c r="I1" t="s">
        <v>3</v>
      </c>
    </row>
    <row r="2" spans="1:13">
      <c r="A2" t="s">
        <v>22</v>
      </c>
      <c r="B2" t="s">
        <v>23</v>
      </c>
      <c r="C2" t="s">
        <v>24</v>
      </c>
      <c r="D2" t="s">
        <v>25</v>
      </c>
      <c r="I2" t="s">
        <v>7</v>
      </c>
      <c r="J2" t="s">
        <v>8</v>
      </c>
      <c r="K2" t="s">
        <v>9</v>
      </c>
    </row>
    <row r="3" spans="1:13">
      <c r="A3">
        <v>0</v>
      </c>
      <c r="B3">
        <v>1.1571E-5</v>
      </c>
      <c r="C3">
        <v>3.8584000000000002E-5</v>
      </c>
      <c r="D3">
        <v>8.2999999999999999E-7</v>
      </c>
      <c r="G3" t="s">
        <v>0</v>
      </c>
      <c r="H3" t="s">
        <v>30</v>
      </c>
      <c r="I3" s="3">
        <f>B50</f>
        <v>0.20874117647058824</v>
      </c>
      <c r="J3" s="3">
        <f xml:space="preserve"> C50</f>
        <v>-0.42606352941176467</v>
      </c>
      <c r="K3" s="3">
        <f>D50</f>
        <v>-4.8358235294117646E-2</v>
      </c>
    </row>
    <row r="4" spans="1:13">
      <c r="A4">
        <v>0.2</v>
      </c>
      <c r="B4">
        <v>2.0749000000000001E-5</v>
      </c>
      <c r="C4">
        <v>3.6162999999999999E-5</v>
      </c>
      <c r="D4">
        <v>7.1900000000000002E-7</v>
      </c>
      <c r="G4" t="s">
        <v>0</v>
      </c>
      <c r="H4" t="s">
        <v>26</v>
      </c>
      <c r="I4" s="3">
        <f>B51</f>
        <v>0.22424137931034485</v>
      </c>
      <c r="J4" s="3">
        <f t="shared" ref="J4:K5" si="0">C51</f>
        <v>-0.40536241379310339</v>
      </c>
      <c r="K4" s="3">
        <f t="shared" si="0"/>
        <v>-7.6053448275862065E-2</v>
      </c>
    </row>
    <row r="5" spans="1:13">
      <c r="A5">
        <v>0.4</v>
      </c>
      <c r="B5">
        <v>2.9516999999999999E-5</v>
      </c>
      <c r="C5">
        <v>3.3992000000000003E-5</v>
      </c>
      <c r="D5">
        <v>-5.0669999999999999E-6</v>
      </c>
      <c r="G5" t="s">
        <v>18</v>
      </c>
      <c r="H5" t="s">
        <v>33</v>
      </c>
      <c r="I5" s="3">
        <f>B52</f>
        <v>0.22642793103448278</v>
      </c>
      <c r="J5" s="3">
        <f t="shared" si="0"/>
        <v>-0.40739275862068958</v>
      </c>
      <c r="K5" s="3">
        <f t="shared" si="0"/>
        <v>-8.0585172413793094E-2</v>
      </c>
    </row>
    <row r="6" spans="1:13">
      <c r="A6">
        <v>0.6</v>
      </c>
      <c r="B6">
        <v>3.1211000000000003E-5</v>
      </c>
      <c r="C6">
        <v>3.3203E-5</v>
      </c>
      <c r="D6">
        <v>-1.2982999999999999E-5</v>
      </c>
      <c r="I6" t="s">
        <v>5</v>
      </c>
      <c r="J6" t="s">
        <v>6</v>
      </c>
      <c r="K6" t="s">
        <v>4</v>
      </c>
      <c r="M6" t="s">
        <v>32</v>
      </c>
    </row>
    <row r="7" spans="1:13">
      <c r="A7">
        <v>0.8</v>
      </c>
      <c r="B7">
        <v>2.7759E-5</v>
      </c>
      <c r="C7">
        <v>3.358E-5</v>
      </c>
      <c r="D7">
        <v>-1.6028E-5</v>
      </c>
      <c r="G7" t="s">
        <v>20</v>
      </c>
      <c r="I7" s="1">
        <f>I3*3.66*100</f>
        <v>76.399270588235296</v>
      </c>
      <c r="J7" s="1">
        <f>J3*3.66*100</f>
        <v>-155.93925176470586</v>
      </c>
      <c r="K7" s="1">
        <f>K3*3.66*100</f>
        <v>-17.699114117647056</v>
      </c>
    </row>
    <row r="8" spans="1:13">
      <c r="A8">
        <v>1</v>
      </c>
      <c r="B8">
        <v>2.4916E-5</v>
      </c>
      <c r="C8">
        <v>3.3997E-5</v>
      </c>
      <c r="D8">
        <v>-1.6081000000000001E-5</v>
      </c>
      <c r="G8" t="s">
        <v>21</v>
      </c>
      <c r="I8" s="1">
        <f>I4*5.45*100</f>
        <v>122.21155172413796</v>
      </c>
      <c r="J8" s="1">
        <f>J4*5.45*100</f>
        <v>-220.92251551724135</v>
      </c>
      <c r="K8" s="1">
        <f>K4*5.45*100</f>
        <v>-41.44912931034483</v>
      </c>
    </row>
    <row r="9" spans="1:13">
      <c r="A9">
        <v>1.2</v>
      </c>
      <c r="B9">
        <v>2.3456E-5</v>
      </c>
      <c r="C9">
        <v>3.4186000000000001E-5</v>
      </c>
      <c r="D9">
        <v>-1.4851999999999999E-5</v>
      </c>
      <c r="G9" t="s">
        <v>18</v>
      </c>
      <c r="I9" s="1">
        <f>I5*2.6*100</f>
        <v>58.871262068965521</v>
      </c>
      <c r="J9" s="1">
        <f>J5*2.6*100</f>
        <v>-105.9221172413793</v>
      </c>
      <c r="K9" s="1">
        <f>K5*2.6*100</f>
        <v>-20.952144827586206</v>
      </c>
    </row>
    <row r="10" spans="1:13">
      <c r="A10">
        <v>1.4</v>
      </c>
      <c r="B10">
        <v>2.2302000000000001E-5</v>
      </c>
      <c r="C10">
        <v>3.4057000000000003E-5</v>
      </c>
      <c r="D10">
        <v>-1.3893000000000001E-5</v>
      </c>
    </row>
    <row r="11" spans="1:13">
      <c r="A11">
        <v>1.6</v>
      </c>
      <c r="B11">
        <v>2.1766000000000001E-5</v>
      </c>
      <c r="C11">
        <v>3.3939000000000002E-5</v>
      </c>
      <c r="D11">
        <v>-1.2397E-5</v>
      </c>
    </row>
    <row r="12" spans="1:13">
      <c r="A12">
        <v>1.8</v>
      </c>
      <c r="B12">
        <v>2.1505000000000002E-5</v>
      </c>
      <c r="C12">
        <v>3.3798999999999999E-5</v>
      </c>
      <c r="D12">
        <v>-1.1092E-5</v>
      </c>
    </row>
    <row r="13" spans="1:13">
      <c r="A13">
        <v>2</v>
      </c>
      <c r="B13">
        <v>2.109E-5</v>
      </c>
      <c r="C13">
        <v>3.3785000000000003E-5</v>
      </c>
      <c r="D13">
        <v>-1.0523000000000001E-5</v>
      </c>
    </row>
    <row r="14" spans="1:13">
      <c r="A14">
        <v>2.2000000000000002</v>
      </c>
      <c r="B14">
        <v>2.1359999999999999E-5</v>
      </c>
      <c r="C14">
        <v>3.3766999999999997E-5</v>
      </c>
      <c r="D14">
        <v>-8.8179999999999993E-6</v>
      </c>
    </row>
    <row r="15" spans="1:13">
      <c r="A15">
        <v>2.4</v>
      </c>
      <c r="B15">
        <v>2.1158999999999999E-5</v>
      </c>
      <c r="C15">
        <v>3.3670000000000001E-5</v>
      </c>
      <c r="D15">
        <v>-8.2199999999999992E-6</v>
      </c>
    </row>
    <row r="16" spans="1:13">
      <c r="A16">
        <v>2.6</v>
      </c>
      <c r="B16">
        <v>2.1041999999999999E-5</v>
      </c>
      <c r="C16">
        <v>3.3052000000000001E-5</v>
      </c>
      <c r="D16">
        <v>-7.6639999999999998E-6</v>
      </c>
    </row>
    <row r="17" spans="1:4">
      <c r="A17">
        <v>2.8</v>
      </c>
      <c r="B17">
        <v>2.1739E-5</v>
      </c>
      <c r="C17">
        <v>3.0769999999999998E-5</v>
      </c>
      <c r="D17">
        <v>-7.3849999999999996E-6</v>
      </c>
    </row>
    <row r="18" spans="1:4">
      <c r="A18">
        <v>3</v>
      </c>
      <c r="B18">
        <v>1.9828999999999999E-5</v>
      </c>
      <c r="C18">
        <v>2.9043999999999998E-5</v>
      </c>
      <c r="D18">
        <v>-4.9479999999999999E-6</v>
      </c>
    </row>
    <row r="19" spans="1:4">
      <c r="A19">
        <v>3.2</v>
      </c>
      <c r="B19">
        <v>2.0415999999999999E-5</v>
      </c>
      <c r="C19">
        <v>3.4557999999999997E-5</v>
      </c>
      <c r="D19">
        <v>-4.3959999999999999E-6</v>
      </c>
    </row>
    <row r="20" spans="1:4">
      <c r="A20">
        <v>3.2</v>
      </c>
      <c r="B20">
        <v>2.1733999999999999E-5</v>
      </c>
      <c r="C20">
        <v>3.3769000000000001E-5</v>
      </c>
      <c r="D20">
        <v>-4.1459999999999998E-6</v>
      </c>
    </row>
    <row r="21" spans="1:4">
      <c r="A21">
        <v>3.4</v>
      </c>
      <c r="B21">
        <v>2.1551000000000001E-5</v>
      </c>
      <c r="C21">
        <v>3.5111999999999999E-5</v>
      </c>
      <c r="D21">
        <v>-2.9220000000000001E-6</v>
      </c>
    </row>
    <row r="22" spans="1:4">
      <c r="A22">
        <v>3.6</v>
      </c>
      <c r="B22">
        <v>2.0650999999999999E-5</v>
      </c>
      <c r="C22">
        <v>3.5457000000000003E-5</v>
      </c>
      <c r="D22">
        <v>-2.7460000000000001E-6</v>
      </c>
    </row>
    <row r="23" spans="1:4">
      <c r="A23">
        <v>3.8</v>
      </c>
      <c r="B23">
        <v>2.1103000000000001E-5</v>
      </c>
      <c r="C23">
        <v>3.7049999999999999E-5</v>
      </c>
      <c r="D23">
        <v>-3.4939999999999999E-6</v>
      </c>
    </row>
    <row r="24" spans="1:4">
      <c r="A24">
        <v>4</v>
      </c>
      <c r="B24">
        <v>2.3615999999999999E-5</v>
      </c>
      <c r="C24">
        <v>3.6637999999999997E-5</v>
      </c>
      <c r="D24">
        <v>-3.4700000000000002E-7</v>
      </c>
    </row>
    <row r="25" spans="1:4">
      <c r="A25">
        <v>4.2</v>
      </c>
      <c r="B25">
        <v>2.1104999999999999E-5</v>
      </c>
      <c r="C25">
        <v>3.8389000000000001E-5</v>
      </c>
      <c r="D25">
        <v>1.14E-7</v>
      </c>
    </row>
    <row r="26" spans="1:4">
      <c r="A26">
        <v>4.4000000000000004</v>
      </c>
      <c r="B26">
        <v>1.9830000000000002E-5</v>
      </c>
      <c r="C26">
        <v>3.9947999999999998E-5</v>
      </c>
      <c r="D26">
        <v>-7.2099999999999996E-7</v>
      </c>
    </row>
    <row r="27" spans="1:4">
      <c r="A27">
        <v>4.5999999999999996</v>
      </c>
      <c r="B27">
        <v>2.0424999999999998E-5</v>
      </c>
      <c r="C27">
        <v>4.1103999999999998E-5</v>
      </c>
      <c r="D27">
        <v>-1.9259999999999999E-6</v>
      </c>
    </row>
    <row r="28" spans="1:4">
      <c r="A28">
        <v>4.8</v>
      </c>
      <c r="B28">
        <v>2.0332000000000001E-5</v>
      </c>
      <c r="C28">
        <v>4.1507000000000001E-5</v>
      </c>
      <c r="D28">
        <v>-3.0910000000000001E-6</v>
      </c>
    </row>
    <row r="29" spans="1:4">
      <c r="A29">
        <v>5</v>
      </c>
      <c r="B29">
        <v>2.0120999999999999E-5</v>
      </c>
      <c r="C29">
        <v>4.1774999999999999E-5</v>
      </c>
      <c r="D29">
        <v>-3.1379999999999999E-6</v>
      </c>
    </row>
    <row r="30" spans="1:4">
      <c r="A30">
        <v>5.2</v>
      </c>
      <c r="B30">
        <v>2.0220999999999998E-5</v>
      </c>
      <c r="C30">
        <v>4.2741000000000003E-5</v>
      </c>
      <c r="D30">
        <v>-3.4120000000000001E-6</v>
      </c>
    </row>
    <row r="31" spans="1:4">
      <c r="A31">
        <v>5.4</v>
      </c>
      <c r="B31">
        <v>2.0375999999999999E-5</v>
      </c>
      <c r="C31">
        <v>4.3642E-5</v>
      </c>
      <c r="D31">
        <v>-4.1910000000000002E-6</v>
      </c>
    </row>
    <row r="32" spans="1:4">
      <c r="A32">
        <v>5.6</v>
      </c>
      <c r="B32">
        <v>2.0676E-5</v>
      </c>
      <c r="C32">
        <v>4.4308000000000003E-5</v>
      </c>
      <c r="D32">
        <v>-5.1100000000000002E-6</v>
      </c>
    </row>
    <row r="33" spans="1:4">
      <c r="A33">
        <v>5.8</v>
      </c>
      <c r="B33">
        <v>2.0735000000000001E-5</v>
      </c>
      <c r="C33">
        <v>4.4282000000000001E-5</v>
      </c>
      <c r="D33">
        <v>-6.1829999999999999E-6</v>
      </c>
    </row>
    <row r="34" spans="1:4">
      <c r="A34">
        <v>6</v>
      </c>
      <c r="B34">
        <v>2.0619E-5</v>
      </c>
      <c r="C34">
        <v>4.4301000000000002E-5</v>
      </c>
      <c r="D34">
        <v>-6.635E-6</v>
      </c>
    </row>
    <row r="35" spans="1:4">
      <c r="A35">
        <v>6.2</v>
      </c>
      <c r="B35">
        <v>2.0922999999999999E-5</v>
      </c>
      <c r="C35">
        <v>4.5086000000000002E-5</v>
      </c>
      <c r="D35">
        <v>-7.1409999999999999E-6</v>
      </c>
    </row>
    <row r="36" spans="1:4">
      <c r="A36">
        <v>6.4</v>
      </c>
      <c r="B36">
        <v>2.0882000000000001E-5</v>
      </c>
      <c r="C36">
        <v>4.5321999999999997E-5</v>
      </c>
      <c r="D36">
        <v>-8.3299999999999999E-6</v>
      </c>
    </row>
    <row r="37" spans="1:4">
      <c r="A37">
        <v>6.6</v>
      </c>
      <c r="B37">
        <v>2.0879000000000001E-5</v>
      </c>
      <c r="C37">
        <v>4.5500000000000001E-5</v>
      </c>
      <c r="D37">
        <v>-8.568E-6</v>
      </c>
    </row>
    <row r="38" spans="1:4">
      <c r="A38">
        <v>6.8</v>
      </c>
      <c r="B38">
        <v>2.1234999999999999E-5</v>
      </c>
      <c r="C38">
        <v>4.6289999999999999E-5</v>
      </c>
      <c r="D38">
        <v>-9.4620000000000002E-6</v>
      </c>
    </row>
    <row r="39" spans="1:4">
      <c r="A39">
        <v>7</v>
      </c>
      <c r="B39">
        <v>2.1781999999999999E-5</v>
      </c>
      <c r="C39">
        <v>4.6424999999999997E-5</v>
      </c>
      <c r="D39">
        <v>-1.0574000000000001E-5</v>
      </c>
    </row>
    <row r="40" spans="1:4">
      <c r="A40">
        <v>7.2</v>
      </c>
      <c r="B40">
        <v>2.2221999999999998E-5</v>
      </c>
      <c r="C40">
        <v>4.6156000000000003E-5</v>
      </c>
      <c r="D40">
        <v>-1.1705999999999999E-5</v>
      </c>
    </row>
    <row r="41" spans="1:4">
      <c r="A41">
        <v>7.4</v>
      </c>
      <c r="B41">
        <v>2.3349E-5</v>
      </c>
      <c r="C41">
        <v>4.5955999999999998E-5</v>
      </c>
      <c r="D41">
        <v>-1.2642E-5</v>
      </c>
    </row>
    <row r="42" spans="1:4">
      <c r="A42">
        <v>7.6</v>
      </c>
      <c r="B42">
        <v>2.3156999999999999E-5</v>
      </c>
      <c r="C42">
        <v>4.5376000000000001E-5</v>
      </c>
      <c r="D42">
        <v>-1.366E-5</v>
      </c>
    </row>
    <row r="43" spans="1:4">
      <c r="A43">
        <v>7.72</v>
      </c>
      <c r="B43">
        <v>2.2484999999999999E-5</v>
      </c>
      <c r="C43">
        <v>4.4518999999999998E-5</v>
      </c>
      <c r="D43">
        <v>-1.5075999999999999E-5</v>
      </c>
    </row>
    <row r="44" spans="1:4">
      <c r="A44">
        <v>8.07</v>
      </c>
      <c r="B44">
        <v>3.2787999999999998E-5</v>
      </c>
      <c r="C44">
        <v>3.5314000000000001E-5</v>
      </c>
      <c r="D44">
        <v>-2.1449000000000001E-5</v>
      </c>
    </row>
    <row r="45" spans="1:4">
      <c r="A45">
        <v>8.07</v>
      </c>
      <c r="B45">
        <v>3.0960999999999997E-5</v>
      </c>
      <c r="C45">
        <v>3.7054000000000001E-5</v>
      </c>
      <c r="D45">
        <v>-2.1171000000000001E-5</v>
      </c>
    </row>
    <row r="46" spans="1:4">
      <c r="A46">
        <v>8.35</v>
      </c>
      <c r="B46">
        <v>3.6297000000000002E-5</v>
      </c>
      <c r="C46">
        <v>2.8928000000000002E-5</v>
      </c>
      <c r="D46">
        <v>-2.3484000000000001E-5</v>
      </c>
    </row>
    <row r="47" spans="1:4">
      <c r="A47">
        <v>9</v>
      </c>
      <c r="B47">
        <v>2.6169999999999998E-5</v>
      </c>
      <c r="C47">
        <v>3.4931999999999997E-5</v>
      </c>
      <c r="D47">
        <v>-1.8090000000000001E-5</v>
      </c>
    </row>
    <row r="48" spans="1:4">
      <c r="A48">
        <v>9.1999999999999993</v>
      </c>
      <c r="B48">
        <v>2.3567999999999999E-5</v>
      </c>
      <c r="C48">
        <v>3.5568999999999998E-5</v>
      </c>
      <c r="D48">
        <v>-1.9315000000000001E-5</v>
      </c>
    </row>
    <row r="49" spans="1:4">
      <c r="B49" t="s">
        <v>29</v>
      </c>
      <c r="C49" t="s">
        <v>29</v>
      </c>
      <c r="D49" t="s">
        <v>29</v>
      </c>
    </row>
    <row r="50" spans="1:4">
      <c r="A50" t="s">
        <v>27</v>
      </c>
      <c r="B50" s="18">
        <f>AVERAGE(B23:B39)*10000</f>
        <v>0.20874117647058824</v>
      </c>
      <c r="C50" s="18">
        <f>AVERAGE(C23:C39)*-10000</f>
        <v>-0.42606352941176467</v>
      </c>
      <c r="D50" s="18">
        <f t="shared" ref="D50" si="1">AVERAGE(D23:D39)*10000</f>
        <v>-4.8358235294117646E-2</v>
      </c>
    </row>
    <row r="51" spans="1:4">
      <c r="A51" t="s">
        <v>26</v>
      </c>
      <c r="B51" s="18">
        <f>AVERAGE(B18:B46)*10000</f>
        <v>0.22424137931034485</v>
      </c>
      <c r="C51" s="18">
        <f>AVERAGE(C18:C46)*-10000</f>
        <v>-0.40536241379310339</v>
      </c>
      <c r="D51" s="18">
        <f>AVERAGE(D18:D46)*10000</f>
        <v>-7.6053448275862065E-2</v>
      </c>
    </row>
    <row r="52" spans="1:4">
      <c r="A52" t="s">
        <v>34</v>
      </c>
      <c r="B52" s="18">
        <f>AVERAGE(B19:B47)*10000</f>
        <v>0.22642793103448278</v>
      </c>
      <c r="C52" s="18">
        <f>AVERAGE(C19:C47)*-10000</f>
        <v>-0.40739275862068958</v>
      </c>
      <c r="D52" s="18">
        <f>AVERAGE(D19:D47)*10000</f>
        <v>-8.0585172413793094E-2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A21" sqref="A21:XFD21"/>
    </sheetView>
  </sheetViews>
  <sheetFormatPr defaultRowHeight="15"/>
  <cols>
    <col min="2" max="2" width="10.85546875" customWidth="1"/>
    <col min="3" max="3" width="11.42578125" customWidth="1"/>
    <col min="5" max="5" width="11.5703125" customWidth="1"/>
    <col min="6" max="6" width="15" customWidth="1"/>
    <col min="7" max="7" width="17.85546875" customWidth="1"/>
    <col min="8" max="8" width="13.28515625" customWidth="1"/>
    <col min="9" max="9" width="12.85546875" customWidth="1"/>
    <col min="14" max="14" width="15.42578125" customWidth="1"/>
    <col min="15" max="15" width="16.42578125" customWidth="1"/>
  </cols>
  <sheetData>
    <row r="1" spans="1:16">
      <c r="A1" s="2" t="s">
        <v>19</v>
      </c>
      <c r="B1" s="2"/>
      <c r="C1" s="2"/>
      <c r="D1" s="2"/>
      <c r="E1" s="2"/>
      <c r="F1" s="2"/>
      <c r="G1" s="2"/>
      <c r="H1" s="2"/>
      <c r="I1" s="2"/>
      <c r="J1" s="2" t="s">
        <v>19</v>
      </c>
    </row>
    <row r="2" spans="1:16" ht="15.75" thickBot="1">
      <c r="A2" s="2" t="s">
        <v>1</v>
      </c>
      <c r="B2" s="22" t="s">
        <v>10</v>
      </c>
      <c r="C2" s="22"/>
      <c r="D2" s="22"/>
      <c r="E2" s="22"/>
      <c r="F2" s="14" t="s">
        <v>12</v>
      </c>
      <c r="G2" s="15" t="s">
        <v>13</v>
      </c>
      <c r="H2" s="15" t="s">
        <v>15</v>
      </c>
      <c r="I2" s="23" t="s">
        <v>11</v>
      </c>
      <c r="J2" s="23"/>
      <c r="K2" s="23"/>
      <c r="L2" s="23"/>
      <c r="M2" s="2"/>
      <c r="N2" s="16" t="s">
        <v>16</v>
      </c>
      <c r="O2" s="2" t="s">
        <v>17</v>
      </c>
      <c r="P2" s="2" t="s">
        <v>15</v>
      </c>
    </row>
    <row r="3" spans="1:16">
      <c r="A3" s="8">
        <v>-24</v>
      </c>
      <c r="B3" s="7">
        <v>114</v>
      </c>
      <c r="C3" s="6">
        <v>36</v>
      </c>
      <c r="D3" s="6">
        <v>217</v>
      </c>
      <c r="E3" s="11">
        <v>75</v>
      </c>
      <c r="F3" s="12">
        <f t="shared" ref="F3:F21" si="0">AVERAGE(B3:E3)</f>
        <v>110.5</v>
      </c>
      <c r="G3" s="12">
        <f t="shared" ref="G3:G21" si="1">STDEV(B3:E3)</f>
        <v>77.813880509842207</v>
      </c>
      <c r="H3" s="13">
        <f t="shared" ref="H3:H21" si="2">ABS(G3/F3)</f>
        <v>0.70419801366373036</v>
      </c>
      <c r="I3" s="6">
        <v>-51</v>
      </c>
      <c r="J3" s="6">
        <v>-51</v>
      </c>
      <c r="K3" s="6">
        <v>-26</v>
      </c>
      <c r="L3" s="6"/>
      <c r="M3" s="6"/>
      <c r="N3" s="12">
        <f t="shared" ref="N3:N4" si="3">AVERAGE(J3:M3)</f>
        <v>-38.5</v>
      </c>
      <c r="O3" s="12">
        <f t="shared" ref="O3:O11" si="4">STDEV(J3:M3)</f>
        <v>17.677669529663689</v>
      </c>
      <c r="P3" s="13">
        <f t="shared" ref="P3:P11" si="5">ABS(O3/N3)</f>
        <v>0.45916024752373219</v>
      </c>
    </row>
    <row r="4" spans="1:16">
      <c r="A4" s="9">
        <v>-20</v>
      </c>
      <c r="B4" s="7">
        <v>-78</v>
      </c>
      <c r="C4" s="6">
        <v>-15</v>
      </c>
      <c r="D4" s="6">
        <v>18</v>
      </c>
      <c r="E4" s="11">
        <v>0</v>
      </c>
      <c r="F4" s="12">
        <f t="shared" si="0"/>
        <v>-18.75</v>
      </c>
      <c r="G4" s="12">
        <f t="shared" si="1"/>
        <v>41.740268326880695</v>
      </c>
      <c r="H4" s="13">
        <f t="shared" si="2"/>
        <v>2.2261476441003039</v>
      </c>
      <c r="I4" s="6">
        <v>-154</v>
      </c>
      <c r="J4" s="6">
        <v>-51</v>
      </c>
      <c r="K4" s="6">
        <v>-154</v>
      </c>
      <c r="L4" s="6"/>
      <c r="M4" s="6"/>
      <c r="N4" s="12">
        <f t="shared" si="3"/>
        <v>-102.5</v>
      </c>
      <c r="O4" s="12">
        <f t="shared" si="4"/>
        <v>72.831998462214401</v>
      </c>
      <c r="P4" s="13">
        <f t="shared" si="5"/>
        <v>0.71055608255818925</v>
      </c>
    </row>
    <row r="5" spans="1:16">
      <c r="A5" s="9">
        <v>-16</v>
      </c>
      <c r="B5" s="7">
        <v>-132</v>
      </c>
      <c r="C5" s="6">
        <v>-60</v>
      </c>
      <c r="D5" s="6">
        <v>-78</v>
      </c>
      <c r="E5" s="11">
        <v>30</v>
      </c>
      <c r="F5" s="12">
        <f t="shared" si="0"/>
        <v>-60</v>
      </c>
      <c r="G5" s="12">
        <f t="shared" si="1"/>
        <v>67.349832961930943</v>
      </c>
      <c r="H5" s="13">
        <f t="shared" si="2"/>
        <v>1.1224972160321824</v>
      </c>
      <c r="I5" s="6">
        <v>0</v>
      </c>
      <c r="J5" s="6">
        <v>-128</v>
      </c>
      <c r="K5" s="6">
        <v>-103</v>
      </c>
      <c r="L5" s="6"/>
      <c r="M5" s="6"/>
      <c r="N5" s="12">
        <f>AVERAGE(J5:M5)</f>
        <v>-115.5</v>
      </c>
      <c r="O5" s="12">
        <f t="shared" si="4"/>
        <v>17.677669529663689</v>
      </c>
      <c r="P5" s="13">
        <f t="shared" si="5"/>
        <v>0.15305341584124404</v>
      </c>
    </row>
    <row r="6" spans="1:16">
      <c r="A6" s="9">
        <v>-12</v>
      </c>
      <c r="B6" s="7">
        <v>24</v>
      </c>
      <c r="C6" s="6">
        <v>-42</v>
      </c>
      <c r="D6" s="6">
        <v>-90</v>
      </c>
      <c r="E6" s="11">
        <v>0</v>
      </c>
      <c r="F6" s="12">
        <f t="shared" si="0"/>
        <v>-27</v>
      </c>
      <c r="G6" s="12">
        <f t="shared" si="1"/>
        <v>50.07993610219566</v>
      </c>
      <c r="H6" s="13">
        <f t="shared" si="2"/>
        <v>1.8548124482294688</v>
      </c>
      <c r="I6" s="6">
        <v>-180</v>
      </c>
      <c r="J6" s="6">
        <v>-180</v>
      </c>
      <c r="K6" s="6">
        <v>-180</v>
      </c>
      <c r="L6" s="6"/>
      <c r="M6" s="6"/>
      <c r="N6" s="12">
        <f>AVERAGE(J6:M6)</f>
        <v>-180</v>
      </c>
      <c r="O6" s="12">
        <f t="shared" si="4"/>
        <v>0</v>
      </c>
      <c r="P6" s="13">
        <f t="shared" si="5"/>
        <v>0</v>
      </c>
    </row>
    <row r="7" spans="1:16">
      <c r="A7" s="9">
        <v>-10</v>
      </c>
      <c r="B7" s="7">
        <v>-9</v>
      </c>
      <c r="C7" s="6">
        <v>-139</v>
      </c>
      <c r="D7" s="6">
        <v>-186</v>
      </c>
      <c r="E7" s="11">
        <v>-108</v>
      </c>
      <c r="F7" s="12">
        <f t="shared" si="0"/>
        <v>-110.5</v>
      </c>
      <c r="G7" s="12">
        <f t="shared" si="1"/>
        <v>74.879903846092105</v>
      </c>
      <c r="H7" s="13">
        <f t="shared" si="2"/>
        <v>0.67764618865241721</v>
      </c>
      <c r="I7" s="6">
        <v>-308</v>
      </c>
      <c r="J7" s="6">
        <v>-360</v>
      </c>
      <c r="K7" s="6">
        <v>-231</v>
      </c>
      <c r="L7" s="6"/>
      <c r="M7" s="6"/>
      <c r="N7" s="12">
        <f t="shared" ref="N7:N18" si="6">AVERAGE(J7:M7)</f>
        <v>-295.5</v>
      </c>
      <c r="O7" s="12">
        <f t="shared" si="4"/>
        <v>91.216774773064628</v>
      </c>
      <c r="P7" s="13">
        <f t="shared" si="5"/>
        <v>0.30868620904590399</v>
      </c>
    </row>
    <row r="8" spans="1:16">
      <c r="A8" s="9">
        <v>-8</v>
      </c>
      <c r="B8" s="7">
        <v>-24</v>
      </c>
      <c r="C8" s="6">
        <v>-94</v>
      </c>
      <c r="D8" s="6">
        <v>-84</v>
      </c>
      <c r="E8" s="11">
        <v>-163</v>
      </c>
      <c r="F8" s="12">
        <f t="shared" si="0"/>
        <v>-91.25</v>
      </c>
      <c r="G8" s="12">
        <f t="shared" si="1"/>
        <v>56.952465559739672</v>
      </c>
      <c r="H8" s="13">
        <f t="shared" si="2"/>
        <v>0.62413660887385947</v>
      </c>
      <c r="I8" s="6">
        <v>-360</v>
      </c>
      <c r="J8" s="6">
        <v>-411</v>
      </c>
      <c r="K8" s="6">
        <v>-385</v>
      </c>
      <c r="L8" s="6">
        <v>-231</v>
      </c>
      <c r="M8" s="6"/>
      <c r="N8" s="12">
        <f t="shared" si="6"/>
        <v>-342.33333333333331</v>
      </c>
      <c r="O8" s="12">
        <f t="shared" si="4"/>
        <v>97.289944667130641</v>
      </c>
      <c r="P8" s="13">
        <f t="shared" si="5"/>
        <v>0.28419652775208565</v>
      </c>
    </row>
    <row r="9" spans="1:16">
      <c r="A9" s="9">
        <v>-6</v>
      </c>
      <c r="B9" s="7">
        <v>-121</v>
      </c>
      <c r="C9" s="6">
        <f xml:space="preserve"> (30+-42)/2</f>
        <v>-6</v>
      </c>
      <c r="D9" s="6">
        <v>-96</v>
      </c>
      <c r="E9" s="11">
        <v>-18</v>
      </c>
      <c r="F9" s="12">
        <f t="shared" si="0"/>
        <v>-60.25</v>
      </c>
      <c r="G9" s="12">
        <f t="shared" si="1"/>
        <v>56.852880314017511</v>
      </c>
      <c r="H9" s="13">
        <f t="shared" si="2"/>
        <v>0.94361627077207488</v>
      </c>
      <c r="I9" s="6">
        <v>-462</v>
      </c>
      <c r="J9" s="6">
        <v>-539</v>
      </c>
      <c r="K9" s="6">
        <v>-437</v>
      </c>
      <c r="L9" s="6"/>
      <c r="M9" s="6"/>
      <c r="N9" s="12">
        <f t="shared" si="6"/>
        <v>-488</v>
      </c>
      <c r="O9" s="12">
        <f t="shared" si="4"/>
        <v>72.124891681027847</v>
      </c>
      <c r="P9" s="13">
        <f t="shared" si="5"/>
        <v>0.1477969091824341</v>
      </c>
    </row>
    <row r="10" spans="1:16">
      <c r="A10" s="9">
        <v>-4</v>
      </c>
      <c r="B10" s="7">
        <v>-72</v>
      </c>
      <c r="C10" s="6">
        <v>-164</v>
      </c>
      <c r="D10" s="6">
        <v>-10</v>
      </c>
      <c r="E10" s="11">
        <v>-20</v>
      </c>
      <c r="F10" s="12">
        <f t="shared" ref="F10:F20" si="7">AVERAGE(B10:E10)+F$28</f>
        <v>28.900000000000006</v>
      </c>
      <c r="G10" s="12">
        <f t="shared" si="1"/>
        <v>70.453294221538471</v>
      </c>
      <c r="H10" s="13">
        <f t="shared" si="2"/>
        <v>2.4378302498802236</v>
      </c>
      <c r="I10" s="6">
        <v>-488</v>
      </c>
      <c r="J10" s="6">
        <v>-411</v>
      </c>
      <c r="K10" s="6">
        <v>-360</v>
      </c>
      <c r="L10" s="6"/>
      <c r="M10" s="6"/>
      <c r="N10" s="12">
        <f t="shared" si="6"/>
        <v>-385.5</v>
      </c>
      <c r="O10" s="12">
        <f t="shared" si="4"/>
        <v>36.062445840513924</v>
      </c>
      <c r="P10" s="13">
        <f t="shared" si="5"/>
        <v>9.3547200623901233E-2</v>
      </c>
    </row>
    <row r="11" spans="1:16">
      <c r="A11" s="9">
        <v>-2</v>
      </c>
      <c r="B11" s="7">
        <v>-103</v>
      </c>
      <c r="C11" s="6">
        <v>-51</v>
      </c>
      <c r="D11" s="6">
        <v>-133</v>
      </c>
      <c r="E11" s="11">
        <v>-10</v>
      </c>
      <c r="F11" s="12">
        <f t="shared" si="7"/>
        <v>21.150000000000006</v>
      </c>
      <c r="G11" s="12">
        <f t="shared" si="1"/>
        <v>54.609980772748855</v>
      </c>
      <c r="H11" s="13">
        <f t="shared" si="2"/>
        <v>2.5820321878368246</v>
      </c>
      <c r="I11" s="6">
        <v>-103</v>
      </c>
      <c r="J11" s="6">
        <v>-154</v>
      </c>
      <c r="K11" s="6">
        <v>-128</v>
      </c>
      <c r="L11" s="6"/>
      <c r="M11" s="6"/>
      <c r="N11" s="12">
        <f t="shared" si="6"/>
        <v>-141</v>
      </c>
      <c r="O11" s="12">
        <f t="shared" si="4"/>
        <v>18.384776310850235</v>
      </c>
      <c r="P11" s="13">
        <f t="shared" si="5"/>
        <v>0.13038848447411513</v>
      </c>
    </row>
    <row r="12" spans="1:16">
      <c r="A12" s="9">
        <v>0</v>
      </c>
      <c r="B12" s="7">
        <v>-108</v>
      </c>
      <c r="C12" s="6">
        <v>-72</v>
      </c>
      <c r="D12" s="6">
        <v>-139</v>
      </c>
      <c r="E12" s="11">
        <v>-108</v>
      </c>
      <c r="F12" s="12">
        <f t="shared" si="7"/>
        <v>-11.349999999999994</v>
      </c>
      <c r="G12" s="12">
        <f t="shared" si="1"/>
        <v>27.390691849604675</v>
      </c>
      <c r="H12" s="13">
        <f t="shared" si="2"/>
        <v>2.4132768149431443</v>
      </c>
      <c r="I12" s="6">
        <v>360</v>
      </c>
      <c r="J12" s="6">
        <v>360</v>
      </c>
      <c r="K12" s="6">
        <v>385</v>
      </c>
      <c r="L12" s="6">
        <v>385</v>
      </c>
      <c r="M12" s="21">
        <v>450</v>
      </c>
      <c r="N12" s="12">
        <f t="shared" si="6"/>
        <v>395</v>
      </c>
      <c r="O12" s="12">
        <f>STDEV(J12:M12)</f>
        <v>38.514066694304475</v>
      </c>
      <c r="P12" s="13">
        <f>ABS(O12/N12)</f>
        <v>9.7503966314694879E-2</v>
      </c>
    </row>
    <row r="13" spans="1:16">
      <c r="A13" s="9">
        <v>2</v>
      </c>
      <c r="B13" s="7">
        <v>-246</v>
      </c>
      <c r="C13" s="6">
        <v>-113</v>
      </c>
      <c r="D13" s="6">
        <v>-246</v>
      </c>
      <c r="E13" s="11">
        <v>-184</v>
      </c>
      <c r="F13" s="12">
        <f t="shared" si="7"/>
        <v>-101.85</v>
      </c>
      <c r="G13" s="12">
        <f t="shared" si="1"/>
        <v>63.316006401751736</v>
      </c>
      <c r="H13" s="13">
        <f t="shared" si="2"/>
        <v>0.62165936575112168</v>
      </c>
      <c r="I13" s="6">
        <v>617</v>
      </c>
      <c r="J13" s="6">
        <v>539</v>
      </c>
      <c r="K13" s="6">
        <v>565</v>
      </c>
      <c r="L13" s="6">
        <v>437</v>
      </c>
      <c r="M13" s="6"/>
      <c r="N13" s="12">
        <f t="shared" si="6"/>
        <v>513.66666666666663</v>
      </c>
      <c r="O13" s="12">
        <f t="shared" ref="O13:O21" si="8">STDEV(J13:M13)</f>
        <v>67.65599258996437</v>
      </c>
      <c r="P13" s="13">
        <f t="shared" ref="P13:P21" si="9">ABS(O13/N13)</f>
        <v>0.13171186097981383</v>
      </c>
    </row>
    <row r="14" spans="1:16">
      <c r="A14" s="9">
        <v>4</v>
      </c>
      <c r="B14" s="7">
        <v>-256</v>
      </c>
      <c r="C14" s="6">
        <v>-102</v>
      </c>
      <c r="D14" s="6">
        <v>-10</v>
      </c>
      <c r="E14" s="11">
        <v>-133</v>
      </c>
      <c r="F14" s="12">
        <f t="shared" si="7"/>
        <v>-29.849999999999994</v>
      </c>
      <c r="G14" s="12">
        <f t="shared" si="1"/>
        <v>101.61815782624679</v>
      </c>
      <c r="H14" s="13">
        <f t="shared" si="2"/>
        <v>3.4042933945141307</v>
      </c>
      <c r="I14" s="6">
        <v>950</v>
      </c>
      <c r="J14" s="6">
        <v>912</v>
      </c>
      <c r="K14" s="6">
        <v>950</v>
      </c>
      <c r="L14" s="6">
        <v>822</v>
      </c>
      <c r="M14" s="6"/>
      <c r="N14" s="12">
        <f t="shared" si="6"/>
        <v>894.66666666666663</v>
      </c>
      <c r="O14" s="12">
        <f t="shared" si="8"/>
        <v>65.736849128424581</v>
      </c>
      <c r="P14" s="13">
        <f t="shared" si="9"/>
        <v>7.3476358936391109E-2</v>
      </c>
    </row>
    <row r="15" spans="1:16">
      <c r="A15" s="9">
        <v>6</v>
      </c>
      <c r="B15" s="7">
        <v>-241</v>
      </c>
      <c r="C15" s="6">
        <v>-61</v>
      </c>
      <c r="D15" s="6">
        <v>-205</v>
      </c>
      <c r="E15" s="11">
        <v>-123</v>
      </c>
      <c r="F15" s="12">
        <f t="shared" si="7"/>
        <v>-62.099999999999994</v>
      </c>
      <c r="G15" s="12">
        <f t="shared" si="1"/>
        <v>81.09870529176159</v>
      </c>
      <c r="H15" s="13">
        <f t="shared" si="2"/>
        <v>1.3059372832811851</v>
      </c>
      <c r="I15" s="6">
        <v>925</v>
      </c>
      <c r="J15" s="6">
        <v>976</v>
      </c>
      <c r="K15" s="6">
        <v>1053</v>
      </c>
      <c r="L15" s="6">
        <v>1092</v>
      </c>
      <c r="M15" s="6"/>
      <c r="N15" s="12">
        <f t="shared" si="6"/>
        <v>1040.3333333333333</v>
      </c>
      <c r="O15" s="12">
        <f t="shared" si="8"/>
        <v>59.028241828240624</v>
      </c>
      <c r="P15" s="13">
        <f t="shared" si="9"/>
        <v>5.6739739021057958E-2</v>
      </c>
    </row>
    <row r="16" spans="1:16">
      <c r="A16" s="9">
        <v>8</v>
      </c>
      <c r="B16" s="17">
        <v>-61</v>
      </c>
      <c r="C16" s="6">
        <v>-72</v>
      </c>
      <c r="D16" s="6">
        <v>-215</v>
      </c>
      <c r="E16" s="11">
        <v>-235</v>
      </c>
      <c r="F16" s="12">
        <f t="shared" si="7"/>
        <v>-50.349999999999994</v>
      </c>
      <c r="G16" s="12">
        <f t="shared" si="1"/>
        <v>91.983241227229357</v>
      </c>
      <c r="H16" s="13">
        <f t="shared" si="2"/>
        <v>1.8268766877304741</v>
      </c>
      <c r="I16" s="6">
        <v>976</v>
      </c>
      <c r="J16" s="6">
        <v>848</v>
      </c>
      <c r="K16" s="6">
        <v>925</v>
      </c>
      <c r="L16" s="6">
        <v>822</v>
      </c>
      <c r="M16" s="6"/>
      <c r="N16" s="12">
        <f t="shared" si="6"/>
        <v>865</v>
      </c>
      <c r="O16" s="12">
        <f t="shared" si="8"/>
        <v>53.563046963368315</v>
      </c>
      <c r="P16" s="13">
        <f t="shared" si="9"/>
        <v>6.19225976455125E-2</v>
      </c>
    </row>
    <row r="17" spans="1:16">
      <c r="A17" s="9">
        <v>10</v>
      </c>
      <c r="B17" s="7">
        <v>-215</v>
      </c>
      <c r="C17" s="6">
        <v>-92</v>
      </c>
      <c r="D17" s="6">
        <v>-113</v>
      </c>
      <c r="E17" s="11">
        <v>-164</v>
      </c>
      <c r="F17" s="12">
        <f t="shared" si="7"/>
        <v>-50.599999999999994</v>
      </c>
      <c r="G17" s="12">
        <f t="shared" si="1"/>
        <v>55.045435778091537</v>
      </c>
      <c r="H17" s="13">
        <f t="shared" si="2"/>
        <v>1.0878544620176194</v>
      </c>
      <c r="I17" s="6">
        <v>617</v>
      </c>
      <c r="J17" s="6">
        <v>822</v>
      </c>
      <c r="K17" s="6">
        <v>668</v>
      </c>
      <c r="L17" s="6">
        <v>719</v>
      </c>
      <c r="M17" s="6"/>
      <c r="N17" s="12">
        <f t="shared" si="6"/>
        <v>736.33333333333337</v>
      </c>
      <c r="O17" s="12">
        <f t="shared" si="8"/>
        <v>78.449559165959442</v>
      </c>
      <c r="P17" s="13">
        <f t="shared" si="9"/>
        <v>0.10654082276952391</v>
      </c>
    </row>
    <row r="18" spans="1:16">
      <c r="A18" s="9">
        <v>12</v>
      </c>
      <c r="B18" s="7">
        <v>-92</v>
      </c>
      <c r="C18" s="6">
        <v>-113</v>
      </c>
      <c r="D18" s="6">
        <v>-133</v>
      </c>
      <c r="E18" s="11">
        <v>31</v>
      </c>
      <c r="F18" s="12">
        <f t="shared" si="7"/>
        <v>18.650000000000006</v>
      </c>
      <c r="G18" s="12">
        <f t="shared" si="1"/>
        <v>73.758050408074098</v>
      </c>
      <c r="H18" s="13">
        <f t="shared" si="2"/>
        <v>3.954855249762685</v>
      </c>
      <c r="I18" s="6">
        <v>385</v>
      </c>
      <c r="J18" s="6">
        <v>308</v>
      </c>
      <c r="K18" s="6">
        <v>539</v>
      </c>
      <c r="L18" s="6">
        <v>514</v>
      </c>
      <c r="M18" s="6"/>
      <c r="N18" s="12">
        <f t="shared" si="6"/>
        <v>453.66666666666669</v>
      </c>
      <c r="O18" s="12">
        <f t="shared" si="8"/>
        <v>126.76881845837845</v>
      </c>
      <c r="P18" s="13">
        <f t="shared" si="9"/>
        <v>0.27943163510296498</v>
      </c>
    </row>
    <row r="19" spans="1:16">
      <c r="A19" s="9">
        <v>16</v>
      </c>
      <c r="B19" s="7">
        <v>-20</v>
      </c>
      <c r="C19" s="6">
        <v>-128</v>
      </c>
      <c r="D19" s="6">
        <v>-61</v>
      </c>
      <c r="E19" s="11">
        <v>0</v>
      </c>
      <c r="F19" s="12">
        <f t="shared" si="7"/>
        <v>43.150000000000006</v>
      </c>
      <c r="G19" s="12">
        <f t="shared" si="1"/>
        <v>56.523593893759681</v>
      </c>
      <c r="H19" s="13">
        <f t="shared" si="2"/>
        <v>1.3099326510720666</v>
      </c>
      <c r="I19" s="6">
        <v>308</v>
      </c>
      <c r="J19" s="6">
        <v>231</v>
      </c>
      <c r="K19" s="6">
        <v>360</v>
      </c>
      <c r="L19" s="6"/>
      <c r="M19" s="6"/>
      <c r="N19" s="12">
        <f>AVERAGE(J19:M19)</f>
        <v>295.5</v>
      </c>
      <c r="O19" s="12">
        <f t="shared" si="8"/>
        <v>91.216774773064628</v>
      </c>
      <c r="P19" s="13">
        <f t="shared" si="9"/>
        <v>0.30868620904590399</v>
      </c>
    </row>
    <row r="20" spans="1:16">
      <c r="A20" s="9">
        <v>20</v>
      </c>
      <c r="B20" s="7">
        <v>-61</v>
      </c>
      <c r="C20" s="6">
        <v>-51</v>
      </c>
      <c r="D20" s="6">
        <v>0</v>
      </c>
      <c r="E20" s="11"/>
      <c r="F20" s="12">
        <f t="shared" si="7"/>
        <v>58.06666666666667</v>
      </c>
      <c r="G20" s="12">
        <f t="shared" si="1"/>
        <v>32.715949219506584</v>
      </c>
      <c r="H20" s="13">
        <f t="shared" si="2"/>
        <v>0.56342048024408575</v>
      </c>
      <c r="I20" s="6">
        <v>154</v>
      </c>
      <c r="J20" s="6">
        <v>128</v>
      </c>
      <c r="K20" s="6">
        <v>154</v>
      </c>
      <c r="L20" s="6"/>
      <c r="M20" s="6"/>
      <c r="N20" s="12">
        <f>AVERAGE(J20:M20)</f>
        <v>141</v>
      </c>
      <c r="O20" s="12">
        <f t="shared" si="8"/>
        <v>18.384776310850235</v>
      </c>
      <c r="P20" s="13">
        <f t="shared" si="9"/>
        <v>0.13038848447411513</v>
      </c>
    </row>
    <row r="21" spans="1:16" ht="15.75" thickBot="1">
      <c r="A21" s="10">
        <v>24</v>
      </c>
      <c r="B21" s="7">
        <v>41</v>
      </c>
      <c r="C21" s="6">
        <v>82</v>
      </c>
      <c r="D21" s="6">
        <v>51</v>
      </c>
      <c r="E21" s="11"/>
      <c r="F21" s="12">
        <f t="shared" si="0"/>
        <v>58</v>
      </c>
      <c r="G21" s="12">
        <f t="shared" si="1"/>
        <v>21.377558326431949</v>
      </c>
      <c r="H21" s="13">
        <f t="shared" si="2"/>
        <v>0.36857859183503361</v>
      </c>
      <c r="I21" s="6">
        <v>103</v>
      </c>
      <c r="J21" s="6">
        <v>141</v>
      </c>
      <c r="K21" s="6">
        <v>308</v>
      </c>
      <c r="L21" s="6"/>
      <c r="M21" s="6"/>
      <c r="N21" s="12">
        <f>AVERAGE(J21:M21)</f>
        <v>224.5</v>
      </c>
      <c r="O21" s="12">
        <f t="shared" si="8"/>
        <v>118.08683245815344</v>
      </c>
      <c r="P21" s="13">
        <f t="shared" si="9"/>
        <v>0.52599925371115119</v>
      </c>
    </row>
    <row r="22" spans="1:16" ht="15.75" thickBot="1">
      <c r="A22" s="10">
        <v>0</v>
      </c>
      <c r="B22" s="7">
        <v>-215</v>
      </c>
      <c r="C22" s="6">
        <v>-102</v>
      </c>
      <c r="D22" s="6">
        <v>-164</v>
      </c>
      <c r="E22" s="11"/>
      <c r="F22" s="12">
        <f>AVERAGE(B22:E22)</f>
        <v>-160.33333333333334</v>
      </c>
      <c r="G22" s="12">
        <f>STDEV(B22:E22)</f>
        <v>56.589162684504672</v>
      </c>
      <c r="H22" s="13">
        <f>ABS(G22/F22)</f>
        <v>0.35294696061021624</v>
      </c>
      <c r="I22" s="20"/>
      <c r="N22" s="4"/>
      <c r="O22" s="4"/>
      <c r="P22" s="5"/>
    </row>
    <row r="23" spans="1:16">
      <c r="A23" s="19">
        <v>-6</v>
      </c>
      <c r="B23">
        <v>-154</v>
      </c>
      <c r="C23">
        <v>-102</v>
      </c>
      <c r="D23">
        <v>-174</v>
      </c>
      <c r="F23" s="12">
        <f>AVERAGE(B23:E23)</f>
        <v>-143.33333333333334</v>
      </c>
      <c r="G23" s="12">
        <f>STDEV(B23:E23)</f>
        <v>37.166292972710259</v>
      </c>
      <c r="H23" s="13">
        <f>ABS(G23/F23)</f>
        <v>0.25929971841425759</v>
      </c>
      <c r="I23" s="20"/>
    </row>
    <row r="24" spans="1:16" ht="15.75" thickBot="1">
      <c r="A24" s="10">
        <v>0</v>
      </c>
      <c r="B24" s="7">
        <v>-215</v>
      </c>
      <c r="C24" s="6">
        <v>-210</v>
      </c>
      <c r="D24" s="6">
        <v>-194</v>
      </c>
      <c r="E24" s="11">
        <v>-154</v>
      </c>
      <c r="F24" s="12">
        <f>AVERAGE(B24:E24)</f>
        <v>-193.25</v>
      </c>
      <c r="G24" s="12">
        <f>STDEV(B24:E24)</f>
        <v>27.657126869338157</v>
      </c>
      <c r="H24" s="13">
        <f>ABS(G24/F24)</f>
        <v>0.1431157923381017</v>
      </c>
      <c r="I24" s="20"/>
    </row>
    <row r="25" spans="1:16" ht="15.75" thickBot="1">
      <c r="A25" s="10">
        <v>24</v>
      </c>
      <c r="B25" s="7">
        <v>151</v>
      </c>
      <c r="C25" s="6">
        <v>205</v>
      </c>
      <c r="D25" s="6">
        <v>166</v>
      </c>
      <c r="E25" s="11">
        <v>193</v>
      </c>
      <c r="F25" s="12">
        <f>AVERAGE(B25:E25)</f>
        <v>178.75</v>
      </c>
      <c r="G25" s="12">
        <f>STDEV(B25:E25)</f>
        <v>24.662724910277049</v>
      </c>
      <c r="H25" s="13">
        <f>ABS(G25/F25)</f>
        <v>0.13797328621134014</v>
      </c>
      <c r="I25" s="20"/>
    </row>
    <row r="26" spans="1:16">
      <c r="F26" s="4"/>
    </row>
    <row r="27" spans="1:16">
      <c r="F27" s="4"/>
    </row>
    <row r="28" spans="1:16">
      <c r="E28" t="s">
        <v>31</v>
      </c>
      <c r="F28" s="4">
        <v>95.4</v>
      </c>
    </row>
  </sheetData>
  <mergeCells count="2">
    <mergeCell ref="B2:E2"/>
    <mergeCell ref="I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M21" sqref="M21"/>
    </sheetView>
  </sheetViews>
  <sheetFormatPr defaultRowHeight="15"/>
  <cols>
    <col min="2" max="2" width="10.85546875" customWidth="1"/>
    <col min="3" max="3" width="11.42578125" customWidth="1"/>
    <col min="5" max="5" width="11.5703125" customWidth="1"/>
    <col min="6" max="6" width="15" customWidth="1"/>
    <col min="7" max="7" width="17.85546875" customWidth="1"/>
    <col min="8" max="8" width="13.28515625" customWidth="1"/>
    <col min="9" max="9" width="12.85546875" customWidth="1"/>
    <col min="13" max="13" width="15.42578125" customWidth="1"/>
    <col min="14" max="14" width="16.42578125" customWidth="1"/>
  </cols>
  <sheetData>
    <row r="1" spans="1:15">
      <c r="A1" t="s">
        <v>14</v>
      </c>
      <c r="E1" t="s">
        <v>14</v>
      </c>
      <c r="K1" t="s">
        <v>14</v>
      </c>
    </row>
    <row r="2" spans="1:15">
      <c r="A2" s="6" t="s">
        <v>1</v>
      </c>
      <c r="B2" s="24" t="s">
        <v>10</v>
      </c>
      <c r="C2" s="24"/>
      <c r="D2" s="24"/>
      <c r="E2" s="24"/>
      <c r="F2" s="25" t="s">
        <v>12</v>
      </c>
      <c r="G2" s="26" t="s">
        <v>13</v>
      </c>
      <c r="H2" s="26" t="s">
        <v>15</v>
      </c>
      <c r="I2" s="27" t="s">
        <v>11</v>
      </c>
      <c r="J2" s="27"/>
      <c r="K2" s="27"/>
      <c r="L2" s="27"/>
      <c r="M2" s="25" t="s">
        <v>16</v>
      </c>
      <c r="N2" s="26" t="s">
        <v>17</v>
      </c>
      <c r="O2" s="26" t="s">
        <v>15</v>
      </c>
    </row>
    <row r="3" spans="1:15">
      <c r="A3" s="6">
        <v>-24</v>
      </c>
      <c r="B3" s="6">
        <v>108</v>
      </c>
      <c r="C3" s="6">
        <v>90</v>
      </c>
      <c r="D3" s="6">
        <v>181</v>
      </c>
      <c r="E3" s="6">
        <v>127</v>
      </c>
      <c r="F3" s="12">
        <f>AVERAGE(B3:E3)</f>
        <v>126.5</v>
      </c>
      <c r="G3" s="12">
        <f>STDEV(B3:E3)+35</f>
        <v>74.348866989194661</v>
      </c>
      <c r="H3" s="13">
        <f t="shared" ref="H3:H4" si="0">ABS(G3/F3)</f>
        <v>0.58773807896596575</v>
      </c>
      <c r="I3" s="6">
        <v>-206</v>
      </c>
      <c r="J3" s="6">
        <v>-206</v>
      </c>
      <c r="K3" s="6">
        <v>-231</v>
      </c>
      <c r="L3" s="6"/>
      <c r="M3" s="12">
        <f>AVERAGE(I3:L3)</f>
        <v>-214.33333333333334</v>
      </c>
      <c r="N3" s="12">
        <f>STDEV(I3:L3)</f>
        <v>14.433756729740477</v>
      </c>
      <c r="O3" s="13">
        <f t="shared" ref="O3:O11" si="1">ABS(N3/M3)</f>
        <v>6.7342566390702061E-2</v>
      </c>
    </row>
    <row r="4" spans="1:15">
      <c r="A4" s="6">
        <v>-20</v>
      </c>
      <c r="B4" s="6">
        <v>48</v>
      </c>
      <c r="C4" s="6">
        <v>66</v>
      </c>
      <c r="D4" s="6">
        <v>96</v>
      </c>
      <c r="E4" s="6">
        <v>0</v>
      </c>
      <c r="F4" s="12">
        <f t="shared" ref="F4:F21" si="2">AVERAGE(B4:E4)</f>
        <v>52.5</v>
      </c>
      <c r="G4" s="12">
        <f t="shared" ref="G4:G21" si="3">STDEV(B4:E4)+35</f>
        <v>75.2119385257662</v>
      </c>
      <c r="H4" s="13">
        <f t="shared" si="0"/>
        <v>1.432608352871737</v>
      </c>
      <c r="I4" s="6">
        <v>-450</v>
      </c>
      <c r="J4" s="6">
        <v>-283</v>
      </c>
      <c r="K4" s="6">
        <v>-514</v>
      </c>
      <c r="L4" s="6">
        <v>-334</v>
      </c>
      <c r="M4" s="12">
        <f t="shared" ref="M4:M21" si="4">AVERAGE(I4:L4)</f>
        <v>-395.25</v>
      </c>
      <c r="N4" s="12">
        <f t="shared" ref="N4:N21" si="5">STDEV(I4:L4)</f>
        <v>105.59474418738841</v>
      </c>
      <c r="O4" s="13">
        <f>ABS(N4/M4)</f>
        <v>0.26715937808320916</v>
      </c>
    </row>
    <row r="5" spans="1:15">
      <c r="A5" s="6">
        <v>-16</v>
      </c>
      <c r="B5" s="6">
        <v>36</v>
      </c>
      <c r="C5" s="6">
        <v>139</v>
      </c>
      <c r="D5" s="6">
        <v>-114</v>
      </c>
      <c r="E5" s="6">
        <v>90</v>
      </c>
      <c r="F5" s="12">
        <f t="shared" si="2"/>
        <v>37.75</v>
      </c>
      <c r="G5" s="12">
        <f t="shared" si="3"/>
        <v>144.5639082910061</v>
      </c>
      <c r="H5" s="13">
        <f t="shared" ref="H5:H21" si="6">ABS(G5/F5)</f>
        <v>3.8295075043975126</v>
      </c>
      <c r="I5" s="6">
        <v>-488</v>
      </c>
      <c r="J5" s="6">
        <v>-488</v>
      </c>
      <c r="K5" s="6">
        <v>-437</v>
      </c>
      <c r="L5" s="6"/>
      <c r="M5" s="12">
        <f t="shared" si="4"/>
        <v>-471</v>
      </c>
      <c r="N5" s="12">
        <f t="shared" si="5"/>
        <v>29.444863728670914</v>
      </c>
      <c r="O5" s="13">
        <f t="shared" si="1"/>
        <v>6.2515634243462667E-2</v>
      </c>
    </row>
    <row r="6" spans="1:15">
      <c r="A6" s="6">
        <v>-12</v>
      </c>
      <c r="B6" s="6">
        <v>6</v>
      </c>
      <c r="C6" s="6">
        <v>36</v>
      </c>
      <c r="D6" s="6">
        <v>42</v>
      </c>
      <c r="E6" s="6">
        <v>60</v>
      </c>
      <c r="F6" s="12">
        <f t="shared" si="2"/>
        <v>36</v>
      </c>
      <c r="G6" s="12">
        <f t="shared" si="3"/>
        <v>57.449944320643652</v>
      </c>
      <c r="H6" s="13">
        <f t="shared" si="6"/>
        <v>1.5958317866845459</v>
      </c>
      <c r="I6" s="6">
        <v>-752</v>
      </c>
      <c r="J6" s="6">
        <v>-700</v>
      </c>
      <c r="K6" s="6">
        <v>-752</v>
      </c>
      <c r="L6" s="6">
        <v>-752</v>
      </c>
      <c r="M6" s="12">
        <f t="shared" si="4"/>
        <v>-739</v>
      </c>
      <c r="N6" s="12">
        <f t="shared" si="5"/>
        <v>26</v>
      </c>
      <c r="O6" s="13">
        <f t="shared" si="1"/>
        <v>3.5182679296346414E-2</v>
      </c>
    </row>
    <row r="7" spans="1:15">
      <c r="A7" s="6">
        <v>-10</v>
      </c>
      <c r="B7" s="6">
        <v>12</v>
      </c>
      <c r="C7" s="6">
        <v>84</v>
      </c>
      <c r="D7" s="6">
        <v>-12</v>
      </c>
      <c r="E7" s="6">
        <v>72</v>
      </c>
      <c r="F7" s="12">
        <f t="shared" si="2"/>
        <v>39</v>
      </c>
      <c r="G7" s="12">
        <f t="shared" si="3"/>
        <v>81.346520905025869</v>
      </c>
      <c r="H7" s="13">
        <f t="shared" si="6"/>
        <v>2.0858082283339967</v>
      </c>
      <c r="I7" s="6">
        <v>-907</v>
      </c>
      <c r="J7" s="6">
        <v>-830</v>
      </c>
      <c r="K7" s="6">
        <v>-1102</v>
      </c>
      <c r="L7" s="6">
        <v>-830</v>
      </c>
      <c r="M7" s="12">
        <f>AVERAGE(I7:L7)</f>
        <v>-917.25</v>
      </c>
      <c r="N7" s="12">
        <f t="shared" si="5"/>
        <v>128.40398488105163</v>
      </c>
      <c r="O7" s="13">
        <f t="shared" si="1"/>
        <v>0.13998799114859811</v>
      </c>
    </row>
    <row r="8" spans="1:15">
      <c r="A8" s="6">
        <v>-8</v>
      </c>
      <c r="B8" s="6">
        <v>36</v>
      </c>
      <c r="C8" s="6">
        <v>6</v>
      </c>
      <c r="D8" s="6">
        <v>-6</v>
      </c>
      <c r="E8" s="6">
        <v>18</v>
      </c>
      <c r="F8" s="12">
        <f t="shared" si="2"/>
        <v>13.5</v>
      </c>
      <c r="G8" s="12">
        <f t="shared" si="3"/>
        <v>52.91647286716892</v>
      </c>
      <c r="H8" s="13">
        <f t="shared" si="6"/>
        <v>3.9197387309014013</v>
      </c>
      <c r="I8" s="6">
        <v>-1193</v>
      </c>
      <c r="J8" s="6">
        <v>-1037</v>
      </c>
      <c r="K8" s="6">
        <v>-1219</v>
      </c>
      <c r="L8" s="6">
        <v>-1374</v>
      </c>
      <c r="M8" s="12">
        <f t="shared" si="4"/>
        <v>-1205.75</v>
      </c>
      <c r="N8" s="12">
        <f t="shared" si="5"/>
        <v>137.98882805019639</v>
      </c>
      <c r="O8" s="13">
        <f t="shared" si="1"/>
        <v>0.114442320589008</v>
      </c>
    </row>
    <row r="9" spans="1:15">
      <c r="A9" s="6">
        <v>-6</v>
      </c>
      <c r="B9" s="6">
        <v>42</v>
      </c>
      <c r="C9" s="6">
        <v>-54</v>
      </c>
      <c r="D9" s="6">
        <v>54</v>
      </c>
      <c r="E9" s="6">
        <v>139</v>
      </c>
      <c r="F9" s="12">
        <f t="shared" si="2"/>
        <v>45.25</v>
      </c>
      <c r="G9" s="12">
        <f t="shared" si="3"/>
        <v>114.00791099630467</v>
      </c>
      <c r="H9" s="13">
        <f t="shared" si="6"/>
        <v>2.5195118452222025</v>
      </c>
      <c r="I9" s="6">
        <v>-1400</v>
      </c>
      <c r="J9" s="6">
        <v>-1374</v>
      </c>
      <c r="K9" s="6">
        <v>-1374</v>
      </c>
      <c r="L9" s="6">
        <v>-1426</v>
      </c>
      <c r="M9" s="12">
        <f t="shared" si="4"/>
        <v>-1393.5</v>
      </c>
      <c r="N9" s="12">
        <f t="shared" si="5"/>
        <v>24.893104801664791</v>
      </c>
      <c r="O9" s="13">
        <f t="shared" si="1"/>
        <v>1.7863727880634943E-2</v>
      </c>
    </row>
    <row r="10" spans="1:15">
      <c r="A10" s="6">
        <v>-4</v>
      </c>
      <c r="B10" s="6">
        <v>54</v>
      </c>
      <c r="C10" s="6">
        <v>-72</v>
      </c>
      <c r="D10" s="6">
        <v>0</v>
      </c>
      <c r="E10" s="6">
        <v>-36</v>
      </c>
      <c r="F10" s="12">
        <f t="shared" si="2"/>
        <v>-13.5</v>
      </c>
      <c r="G10" s="12">
        <f t="shared" si="3"/>
        <v>88.749418601506761</v>
      </c>
      <c r="H10" s="13">
        <f t="shared" si="6"/>
        <v>6.5740310075190189</v>
      </c>
      <c r="I10" s="6">
        <v>-1400</v>
      </c>
      <c r="J10" s="6">
        <v>-1296</v>
      </c>
      <c r="K10" s="6">
        <v>-1348</v>
      </c>
      <c r="L10" s="6">
        <v>-1530</v>
      </c>
      <c r="M10" s="12">
        <f t="shared" si="4"/>
        <v>-1393.5</v>
      </c>
      <c r="N10" s="12">
        <f t="shared" si="5"/>
        <v>100.41746196088938</v>
      </c>
      <c r="O10" s="13">
        <f t="shared" si="1"/>
        <v>7.2061328999561816E-2</v>
      </c>
    </row>
    <row r="11" spans="1:15">
      <c r="A11" s="6">
        <v>-2</v>
      </c>
      <c r="B11" s="6">
        <v>-217</v>
      </c>
      <c r="C11" s="6">
        <v>-151</v>
      </c>
      <c r="D11" s="6">
        <v>-181</v>
      </c>
      <c r="E11" s="6">
        <v>-181</v>
      </c>
      <c r="F11" s="12">
        <f t="shared" si="2"/>
        <v>-182.5</v>
      </c>
      <c r="G11" s="12">
        <f t="shared" si="3"/>
        <v>62</v>
      </c>
      <c r="H11" s="13">
        <f t="shared" si="6"/>
        <v>0.33972602739726027</v>
      </c>
      <c r="I11" s="6">
        <v>-830</v>
      </c>
      <c r="J11" s="6">
        <v>-856</v>
      </c>
      <c r="K11" s="6">
        <v>-726</v>
      </c>
      <c r="L11" s="6">
        <v>-751</v>
      </c>
      <c r="M11" s="12">
        <f t="shared" si="4"/>
        <v>-790.75</v>
      </c>
      <c r="N11" s="12">
        <f t="shared" si="5"/>
        <v>62.104079307777091</v>
      </c>
      <c r="O11" s="13">
        <f t="shared" si="1"/>
        <v>7.8538197037972921E-2</v>
      </c>
    </row>
    <row r="12" spans="1:15">
      <c r="A12" s="6">
        <v>0</v>
      </c>
      <c r="B12" s="6">
        <v>-380</v>
      </c>
      <c r="C12" s="6">
        <v>-286</v>
      </c>
      <c r="D12" s="6">
        <v>-325</v>
      </c>
      <c r="E12" s="6">
        <v>-229</v>
      </c>
      <c r="F12" s="12">
        <f t="shared" si="2"/>
        <v>-305</v>
      </c>
      <c r="G12" s="12">
        <f t="shared" si="3"/>
        <v>98.671029518926417</v>
      </c>
      <c r="H12" s="13">
        <f t="shared" si="6"/>
        <v>0.32351157219320137</v>
      </c>
      <c r="I12" s="6">
        <v>-26</v>
      </c>
      <c r="J12" s="6">
        <v>-128</v>
      </c>
      <c r="K12" s="6">
        <v>0</v>
      </c>
      <c r="L12" s="6">
        <v>77</v>
      </c>
      <c r="M12" s="12">
        <f t="shared" si="4"/>
        <v>-19.25</v>
      </c>
      <c r="N12" s="12">
        <f t="shared" si="5"/>
        <v>84.669455334652213</v>
      </c>
      <c r="O12" s="13">
        <f>ABS(N12/M12)</f>
        <v>4.3984132641377771</v>
      </c>
    </row>
    <row r="13" spans="1:15">
      <c r="A13" s="6">
        <v>2</v>
      </c>
      <c r="B13" s="6">
        <v>-313</v>
      </c>
      <c r="C13" s="6">
        <v>-289</v>
      </c>
      <c r="D13" s="6">
        <v>-265</v>
      </c>
      <c r="E13" s="6">
        <v>-307</v>
      </c>
      <c r="F13" s="12">
        <f t="shared" si="2"/>
        <v>-293.5</v>
      </c>
      <c r="G13" s="12">
        <f t="shared" si="3"/>
        <v>56.563858652847827</v>
      </c>
      <c r="H13" s="13">
        <f t="shared" si="6"/>
        <v>0.1927218352737575</v>
      </c>
      <c r="I13" s="6">
        <v>976</v>
      </c>
      <c r="J13" s="6">
        <v>796</v>
      </c>
      <c r="K13" s="6">
        <v>1130</v>
      </c>
      <c r="L13" s="6">
        <v>976</v>
      </c>
      <c r="M13" s="12">
        <f t="shared" si="4"/>
        <v>969.5</v>
      </c>
      <c r="N13" s="12">
        <f t="shared" si="5"/>
        <v>136.56134152826706</v>
      </c>
      <c r="O13" s="13">
        <f t="shared" ref="O13:O21" si="7">ABS(N13/M13)</f>
        <v>0.14085749512972365</v>
      </c>
    </row>
    <row r="14" spans="1:15">
      <c r="A14" s="6">
        <v>4</v>
      </c>
      <c r="B14" s="6">
        <v>-247</v>
      </c>
      <c r="C14" s="6">
        <v>-289</v>
      </c>
      <c r="D14" s="6">
        <v>-229</v>
      </c>
      <c r="E14" s="6">
        <v>-187</v>
      </c>
      <c r="F14" s="12">
        <f t="shared" si="2"/>
        <v>-238</v>
      </c>
      <c r="G14" s="12">
        <f t="shared" si="3"/>
        <v>77.284749023731948</v>
      </c>
      <c r="H14" s="13">
        <f t="shared" si="6"/>
        <v>0.32472583623416784</v>
      </c>
      <c r="I14" s="6">
        <v>1464</v>
      </c>
      <c r="J14" s="6">
        <v>1669</v>
      </c>
      <c r="K14" s="6">
        <v>1439</v>
      </c>
      <c r="L14" s="6">
        <v>1490</v>
      </c>
      <c r="M14" s="12">
        <f t="shared" si="4"/>
        <v>1515.5</v>
      </c>
      <c r="N14" s="12">
        <f t="shared" si="5"/>
        <v>104.43019997427308</v>
      </c>
      <c r="O14" s="13">
        <f t="shared" si="7"/>
        <v>6.8908083123901731E-2</v>
      </c>
    </row>
    <row r="15" spans="1:15">
      <c r="A15" s="6">
        <v>6</v>
      </c>
      <c r="B15" s="6">
        <v>-42</v>
      </c>
      <c r="C15" s="6">
        <v>-121</v>
      </c>
      <c r="D15" s="6">
        <v>-163</v>
      </c>
      <c r="E15" s="6">
        <v>-127</v>
      </c>
      <c r="F15" s="12">
        <f t="shared" si="2"/>
        <v>-113.25</v>
      </c>
      <c r="G15" s="12">
        <f t="shared" si="3"/>
        <v>85.992646528690784</v>
      </c>
      <c r="H15" s="13">
        <f t="shared" si="6"/>
        <v>0.75931696714075747</v>
      </c>
      <c r="I15" s="6">
        <v>1515</v>
      </c>
      <c r="J15" s="6">
        <v>1361</v>
      </c>
      <c r="K15" s="6">
        <v>1516</v>
      </c>
      <c r="L15" s="6">
        <v>1436</v>
      </c>
      <c r="M15" s="12">
        <f t="shared" si="4"/>
        <v>1457</v>
      </c>
      <c r="N15" s="12">
        <f t="shared" si="5"/>
        <v>74.166479400512642</v>
      </c>
      <c r="O15" s="13">
        <f t="shared" si="7"/>
        <v>5.0903554839061525E-2</v>
      </c>
    </row>
    <row r="16" spans="1:15">
      <c r="A16" s="6">
        <v>8</v>
      </c>
      <c r="B16" s="6">
        <v>-78</v>
      </c>
      <c r="C16" s="6">
        <v>-72</v>
      </c>
      <c r="D16" s="6">
        <v>-108</v>
      </c>
      <c r="E16" s="6">
        <v>-78</v>
      </c>
      <c r="F16" s="12">
        <f t="shared" si="2"/>
        <v>-84</v>
      </c>
      <c r="G16" s="12">
        <f t="shared" si="3"/>
        <v>51.248076809271922</v>
      </c>
      <c r="H16" s="13">
        <f t="shared" si="6"/>
        <v>0.61009615249133242</v>
      </c>
      <c r="I16" s="6">
        <v>1233</v>
      </c>
      <c r="J16" s="6">
        <v>1182</v>
      </c>
      <c r="K16" s="6">
        <v>1002</v>
      </c>
      <c r="L16" s="6">
        <v>1310</v>
      </c>
      <c r="M16" s="12">
        <f t="shared" si="4"/>
        <v>1181.75</v>
      </c>
      <c r="N16" s="12">
        <f t="shared" si="5"/>
        <v>130.87494030562152</v>
      </c>
      <c r="O16" s="13">
        <f t="shared" si="7"/>
        <v>0.11074672333879546</v>
      </c>
    </row>
    <row r="17" spans="1:15">
      <c r="A17" s="6">
        <v>10</v>
      </c>
      <c r="B17" s="6">
        <v>-54</v>
      </c>
      <c r="C17" s="6">
        <v>-72</v>
      </c>
      <c r="D17" s="6">
        <v>-78</v>
      </c>
      <c r="E17" s="6">
        <v>-114</v>
      </c>
      <c r="F17" s="12">
        <f t="shared" si="2"/>
        <v>-79.5</v>
      </c>
      <c r="G17" s="12">
        <f t="shared" si="3"/>
        <v>60.159491250818249</v>
      </c>
      <c r="H17" s="13">
        <f t="shared" si="6"/>
        <v>0.75672316038765097</v>
      </c>
      <c r="I17" s="6">
        <v>976</v>
      </c>
      <c r="J17" s="6">
        <v>1169</v>
      </c>
      <c r="K17" s="6">
        <v>1105</v>
      </c>
      <c r="L17" s="6">
        <v>925</v>
      </c>
      <c r="M17" s="12">
        <f t="shared" si="4"/>
        <v>1043.75</v>
      </c>
      <c r="N17" s="12">
        <f t="shared" si="5"/>
        <v>112.73974454468132</v>
      </c>
      <c r="O17" s="13">
        <f t="shared" si="7"/>
        <v>0.10801412650987431</v>
      </c>
    </row>
    <row r="18" spans="1:15">
      <c r="A18" s="6">
        <v>12</v>
      </c>
      <c r="B18" s="6">
        <v>-6</v>
      </c>
      <c r="C18" s="6">
        <v>-96</v>
      </c>
      <c r="D18" s="6">
        <v>-30</v>
      </c>
      <c r="E18" s="6">
        <v>-139</v>
      </c>
      <c r="F18" s="12">
        <f t="shared" si="2"/>
        <v>-67.75</v>
      </c>
      <c r="G18" s="12">
        <f t="shared" si="3"/>
        <v>95.862550061593709</v>
      </c>
      <c r="H18" s="13">
        <f t="shared" si="6"/>
        <v>1.4149453883630068</v>
      </c>
      <c r="I18" s="6">
        <v>745</v>
      </c>
      <c r="J18" s="6">
        <v>771</v>
      </c>
      <c r="K18" s="6">
        <v>771</v>
      </c>
      <c r="L18" s="6">
        <v>899</v>
      </c>
      <c r="M18" s="12">
        <f t="shared" si="4"/>
        <v>796.5</v>
      </c>
      <c r="N18" s="12">
        <f t="shared" si="5"/>
        <v>69.423819159325049</v>
      </c>
      <c r="O18" s="13">
        <f t="shared" si="7"/>
        <v>8.7161103778185881E-2</v>
      </c>
    </row>
    <row r="19" spans="1:15">
      <c r="A19" s="6">
        <v>16</v>
      </c>
      <c r="B19" s="6">
        <v>-54</v>
      </c>
      <c r="C19" s="6">
        <v>-48</v>
      </c>
      <c r="D19" s="6">
        <v>0</v>
      </c>
      <c r="E19" s="6">
        <v>-24</v>
      </c>
      <c r="F19" s="12">
        <f t="shared" si="2"/>
        <v>-31.5</v>
      </c>
      <c r="G19" s="12">
        <f t="shared" si="3"/>
        <v>59.67792535850613</v>
      </c>
      <c r="H19" s="13">
        <f t="shared" si="6"/>
        <v>1.8945373129684486</v>
      </c>
      <c r="I19" s="6">
        <v>514</v>
      </c>
      <c r="J19" s="6">
        <v>565</v>
      </c>
      <c r="K19" s="6">
        <v>437</v>
      </c>
      <c r="L19" s="6">
        <v>462</v>
      </c>
      <c r="M19" s="12">
        <f t="shared" si="4"/>
        <v>494.5</v>
      </c>
      <c r="N19" s="12">
        <f t="shared" si="5"/>
        <v>56.900497947440378</v>
      </c>
      <c r="O19" s="13">
        <f t="shared" si="7"/>
        <v>0.11506672992404525</v>
      </c>
    </row>
    <row r="20" spans="1:15">
      <c r="A20" s="6">
        <v>20</v>
      </c>
      <c r="B20" s="6">
        <v>-18</v>
      </c>
      <c r="C20" s="6">
        <v>106</v>
      </c>
      <c r="D20" s="6">
        <v>42</v>
      </c>
      <c r="E20" s="6">
        <v>-24</v>
      </c>
      <c r="F20" s="12">
        <f t="shared" si="2"/>
        <v>26.5</v>
      </c>
      <c r="G20" s="12">
        <f t="shared" si="3"/>
        <v>95.802960454241045</v>
      </c>
      <c r="H20" s="13">
        <f t="shared" si="6"/>
        <v>3.6152060548770204</v>
      </c>
      <c r="I20" s="6">
        <v>257</v>
      </c>
      <c r="J20" s="6">
        <v>385</v>
      </c>
      <c r="K20" s="6">
        <v>488</v>
      </c>
      <c r="L20" s="6">
        <v>257</v>
      </c>
      <c r="M20" s="12">
        <f t="shared" si="4"/>
        <v>346.75</v>
      </c>
      <c r="N20" s="12">
        <f t="shared" si="5"/>
        <v>111.84028791093128</v>
      </c>
      <c r="O20" s="13">
        <f t="shared" si="7"/>
        <v>0.32253868179071749</v>
      </c>
    </row>
    <row r="21" spans="1:15">
      <c r="A21" s="6">
        <v>24</v>
      </c>
      <c r="B21" s="6">
        <v>90</v>
      </c>
      <c r="C21" s="6">
        <v>96</v>
      </c>
      <c r="D21" s="6">
        <v>72</v>
      </c>
      <c r="E21" s="6">
        <v>114</v>
      </c>
      <c r="F21" s="12">
        <f t="shared" si="2"/>
        <v>93</v>
      </c>
      <c r="G21" s="12">
        <f t="shared" si="3"/>
        <v>52.320508075688778</v>
      </c>
      <c r="H21" s="13">
        <f t="shared" si="6"/>
        <v>0.56258610834073952</v>
      </c>
      <c r="I21" s="6">
        <v>77</v>
      </c>
      <c r="J21" s="6">
        <v>26</v>
      </c>
      <c r="K21" s="6">
        <v>180</v>
      </c>
      <c r="L21" s="6">
        <v>283</v>
      </c>
      <c r="M21" s="12">
        <f t="shared" si="4"/>
        <v>141.5</v>
      </c>
      <c r="N21" s="12">
        <f t="shared" si="5"/>
        <v>114.02485109249942</v>
      </c>
      <c r="O21" s="13">
        <f t="shared" si="7"/>
        <v>0.80582933634275211</v>
      </c>
    </row>
  </sheetData>
  <mergeCells count="2">
    <mergeCell ref="B2:E2"/>
    <mergeCell ref="I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Moving Wire Background </vt:lpstr>
      <vt:lpstr>CP- Vibrating Wire Data</vt:lpstr>
      <vt:lpstr>VP+ Vibrating Wire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2012-12-17T16:57:20Z</cp:lastPrinted>
  <dcterms:created xsi:type="dcterms:W3CDTF">2012-09-17T17:45:26Z</dcterms:created>
  <dcterms:modified xsi:type="dcterms:W3CDTF">2013-03-04T21:54:07Z</dcterms:modified>
</cp:coreProperties>
</file>