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80" windowWidth="22035" windowHeight="13035" activeTab="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T5" i="3" l="1"/>
  <c r="T6" i="3"/>
  <c r="T7" i="3"/>
  <c r="T8" i="3"/>
  <c r="T9" i="3"/>
  <c r="T10" i="3"/>
  <c r="T11" i="3"/>
  <c r="T12" i="3"/>
  <c r="T13" i="3"/>
  <c r="T14" i="3"/>
  <c r="T4" i="3"/>
  <c r="S5" i="3"/>
  <c r="S6" i="3"/>
  <c r="S7" i="3"/>
  <c r="S8" i="3"/>
  <c r="S9" i="3"/>
  <c r="S10" i="3"/>
  <c r="S11" i="3"/>
  <c r="S12" i="3"/>
  <c r="S13" i="3"/>
  <c r="S14" i="3"/>
  <c r="S4" i="3"/>
  <c r="P5" i="3"/>
  <c r="P6" i="3"/>
  <c r="P7" i="3"/>
  <c r="P8" i="3"/>
  <c r="P9" i="3"/>
  <c r="P10" i="3"/>
  <c r="P11" i="3"/>
  <c r="P12" i="3"/>
  <c r="P13" i="3"/>
  <c r="P14" i="3"/>
  <c r="P4" i="3"/>
  <c r="O5" i="3"/>
  <c r="O6" i="3"/>
  <c r="O7" i="3"/>
  <c r="O8" i="3"/>
  <c r="O9" i="3"/>
  <c r="O10" i="3"/>
  <c r="O11" i="3"/>
  <c r="O12" i="3"/>
  <c r="O13" i="3"/>
  <c r="O14" i="3"/>
  <c r="O4" i="3"/>
  <c r="L5" i="3" l="1"/>
  <c r="L6" i="3"/>
  <c r="L7" i="3"/>
  <c r="L8" i="3"/>
  <c r="L9" i="3"/>
  <c r="L10" i="3"/>
  <c r="L11" i="3"/>
  <c r="L12" i="3"/>
  <c r="L13" i="3"/>
  <c r="L14" i="3"/>
  <c r="L4" i="3"/>
  <c r="K5" i="3"/>
  <c r="K6" i="3"/>
  <c r="K7" i="3"/>
  <c r="K8" i="3"/>
  <c r="K9" i="3"/>
  <c r="K10" i="3"/>
  <c r="K11" i="3"/>
  <c r="K12" i="3"/>
  <c r="K13" i="3"/>
  <c r="K14" i="3"/>
  <c r="K4" i="3"/>
  <c r="H14" i="3"/>
  <c r="I14" i="3"/>
  <c r="H8" i="3"/>
  <c r="I8" i="3"/>
  <c r="I11" i="3"/>
  <c r="I4" i="3"/>
  <c r="H5" i="3"/>
  <c r="I5" i="3" s="1"/>
  <c r="H6" i="3"/>
  <c r="I6" i="3" s="1"/>
  <c r="H7" i="3"/>
  <c r="I7" i="3" s="1"/>
  <c r="H9" i="3"/>
  <c r="I9" i="3" s="1"/>
  <c r="H10" i="3"/>
  <c r="I10" i="3" s="1"/>
  <c r="H11" i="3"/>
  <c r="H12" i="3"/>
  <c r="I12" i="3" s="1"/>
  <c r="H13" i="3"/>
  <c r="I13" i="3" s="1"/>
  <c r="H4" i="3"/>
  <c r="C15" i="2"/>
  <c r="C16" i="2"/>
  <c r="C17" i="2"/>
  <c r="C18" i="2"/>
  <c r="C14" i="2"/>
  <c r="E14" i="2"/>
  <c r="D14" i="2"/>
  <c r="G18" i="1"/>
  <c r="F18" i="1"/>
  <c r="M8" i="1"/>
  <c r="L8" i="1"/>
  <c r="C18" i="1"/>
  <c r="B18" i="1"/>
  <c r="I8" i="1"/>
  <c r="H8" i="1"/>
  <c r="B8" i="1"/>
  <c r="C8" i="1"/>
</calcChain>
</file>

<file path=xl/sharedStrings.xml><?xml version="1.0" encoding="utf-8"?>
<sst xmlns="http://schemas.openxmlformats.org/spreadsheetml/2006/main" count="36" uniqueCount="18">
  <si>
    <t>Pole3</t>
  </si>
  <si>
    <t>Pole12</t>
  </si>
  <si>
    <t>X</t>
  </si>
  <si>
    <t>y</t>
  </si>
  <si>
    <t>Gap</t>
  </si>
  <si>
    <t xml:space="preserve">K </t>
  </si>
  <si>
    <t>Beff</t>
  </si>
  <si>
    <t>B &amp; K vs Gap</t>
  </si>
  <si>
    <t>SLAC</t>
  </si>
  <si>
    <t>ANL</t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</si>
  <si>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K</t>
    </r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</si>
  <si>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K/K(%)</t>
    </r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</si>
  <si>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B/B(%)</t>
    </r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</si>
  <si>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Beff(G)</t>
    </r>
  </si>
  <si>
    <r>
      <t xml:space="preserve">Device temperature = 21.2 </t>
    </r>
    <r>
      <rPr>
        <sz val="11"/>
        <color theme="1"/>
        <rFont val="Calibri"/>
        <family val="2"/>
      </rPr>
      <t>±0.5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</rPr>
      <t>C</t>
    </r>
  </si>
  <si>
    <t>SLAC after encoder change</t>
  </si>
  <si>
    <t>SLAC after encoder change -ANL</t>
  </si>
  <si>
    <r>
      <t xml:space="preserve">Device temperature = 20.8 </t>
    </r>
    <r>
      <rPr>
        <sz val="11"/>
        <color theme="1"/>
        <rFont val="Calibri"/>
        <family val="2"/>
      </rPr>
      <t>±</t>
    </r>
    <r>
      <rPr>
        <sz val="11"/>
        <color theme="1"/>
        <rFont val="Calibri"/>
        <family val="2"/>
        <scheme val="minor"/>
      </rPr>
      <t>0.5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Calibri"/>
        <family val="2"/>
        <scheme val="minor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</si>
</sst>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b/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14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5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8" xfId="0" applyBorder="1"/>
    <xf numFmtId="14" fontId="0" fillId="0" borderId="1" xfId="0" applyNumberFormat="1" applyBorder="1"/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8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RSqr val="0"/>
            <c:dispEq val="1"/>
            <c:trendlineLbl>
              <c:layout>
                <c:manualLayout>
                  <c:x val="0.35192716535433072"/>
                  <c:y val="8.1174905220180851E-2"/>
                </c:manualLayout>
              </c:layout>
              <c:numFmt formatCode="General" sourceLinked="0"/>
            </c:trendlineLbl>
          </c:trendline>
          <c:xVal>
            <c:numRef>
              <c:f>(Sheet1!$A$13:$A$14,Sheet1!$A$16:$A$17)</c:f>
              <c:numCache>
                <c:formatCode>General</c:formatCode>
                <c:ptCount val="4"/>
                <c:pt idx="0">
                  <c:v>-1</c:v>
                </c:pt>
                <c:pt idx="1">
                  <c:v>-0.5</c:v>
                </c:pt>
                <c:pt idx="2">
                  <c:v>0.5</c:v>
                </c:pt>
                <c:pt idx="3">
                  <c:v>1</c:v>
                </c:pt>
              </c:numCache>
            </c:numRef>
          </c:xVal>
          <c:yVal>
            <c:numRef>
              <c:f>(Sheet1!$G$13:$G$14,Sheet1!$G$16:$G$17)</c:f>
              <c:numCache>
                <c:formatCode>General</c:formatCode>
                <c:ptCount val="4"/>
                <c:pt idx="0">
                  <c:v>-1.35602</c:v>
                </c:pt>
                <c:pt idx="1">
                  <c:v>-1.3529899999999999</c:v>
                </c:pt>
                <c:pt idx="2">
                  <c:v>-1.35239</c:v>
                </c:pt>
                <c:pt idx="3">
                  <c:v>-1.3532999999999999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830784"/>
        <c:axId val="59831360"/>
      </c:scatterChart>
      <c:valAx>
        <c:axId val="598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831360"/>
        <c:crosses val="autoZero"/>
        <c:crossBetween val="midCat"/>
      </c:valAx>
      <c:valAx>
        <c:axId val="59831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8307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052668416447942"/>
          <c:y val="0.56906058617672794"/>
          <c:w val="0.24280664916885389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K Roll-Off</a:t>
            </a:r>
          </a:p>
          <a:p>
            <a:pPr>
              <a:defRPr sz="1400"/>
            </a:pPr>
            <a:r>
              <a:rPr lang="en-US" sz="1000"/>
              <a:t>Gap = 10mm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RSqr val="0"/>
            <c:dispEq val="0"/>
          </c:trendline>
          <c:xVal>
            <c:numRef>
              <c:f>Sheet2!$A$14:$A$18</c:f>
              <c:numCache>
                <c:formatCode>General</c:formatCode>
                <c:ptCount val="5"/>
                <c:pt idx="0">
                  <c:v>-2</c:v>
                </c:pt>
                <c:pt idx="1">
                  <c:v>-1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</c:numCache>
            </c:numRef>
          </c:xVal>
          <c:yVal>
            <c:numRef>
              <c:f>Sheet2!$C$14:$C$18</c:f>
              <c:numCache>
                <c:formatCode>General</c:formatCode>
                <c:ptCount val="5"/>
                <c:pt idx="0">
                  <c:v>-0.32528243085313902</c:v>
                </c:pt>
                <c:pt idx="1">
                  <c:v>-8.6568843873103596E-2</c:v>
                </c:pt>
                <c:pt idx="2">
                  <c:v>3.8955979742799742E-3</c:v>
                </c:pt>
                <c:pt idx="3">
                  <c:v>-9.6740683028191041E-2</c:v>
                </c:pt>
                <c:pt idx="4">
                  <c:v>-0.39821668181622427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833664"/>
        <c:axId val="200450048"/>
      </c:scatterChart>
      <c:valAx>
        <c:axId val="59833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from center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0450048"/>
        <c:crossesAt val="-1"/>
        <c:crossBetween val="midCat"/>
      </c:valAx>
      <c:valAx>
        <c:axId val="200450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>
                    <a:sym typeface="Symbol"/>
                  </a:rPr>
                  <a:t>K/K </a:t>
                </a:r>
                <a:r>
                  <a:rPr lang="en-US"/>
                  <a:t>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98336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585787</xdr:colOff>
      <xdr:row>14</xdr:row>
      <xdr:rowOff>119062</xdr:rowOff>
    </xdr:from>
    <xdr:to>
      <xdr:col>15</xdr:col>
      <xdr:colOff>280987</xdr:colOff>
      <xdr:row>29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21</xdr:row>
      <xdr:rowOff>157162</xdr:rowOff>
    </xdr:from>
    <xdr:to>
      <xdr:col>7</xdr:col>
      <xdr:colOff>590550</xdr:colOff>
      <xdr:row>36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0.77708</cdr:x>
      <cdr:y>0.09896</cdr:y>
    </cdr:from>
    <cdr:to>
      <cdr:x>0.97708</cdr:x>
      <cdr:y>0.21007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52825" y="271463"/>
          <a:ext cx="9144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K</a:t>
          </a:r>
          <a:r>
            <a:rPr lang="en-US" sz="1100" baseline="-25000"/>
            <a:t>max</a:t>
          </a:r>
          <a:r>
            <a:rPr lang="en-US" sz="1100"/>
            <a:t> = 46.206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I13" sqref="I13"/>
    </sheetView>
  </sheetViews>
  <sheetFormatPr defaultRowHeight="15" x14ac:dyDescent="0.25"/>
  <sheetData>
    <row r="1" spans="1:15" x14ac:dyDescent="0.25">
      <c r="B1" t="s">
        <v>2</v>
      </c>
      <c r="H1" t="s">
        <v>2</v>
      </c>
      <c r="L1" t="s">
        <v>2</v>
      </c>
    </row>
    <row r="2" spans="1:15" x14ac:dyDescent="0.25">
      <c r="B2" t="s">
        <v>0</v>
      </c>
      <c r="C2" t="s">
        <v>1</v>
      </c>
      <c r="H2" t="s">
        <v>0</v>
      </c>
      <c r="I2" t="s">
        <v>1</v>
      </c>
      <c r="L2" t="s">
        <v>0</v>
      </c>
      <c r="M2" t="s">
        <v>1</v>
      </c>
    </row>
    <row r="3" spans="1:15" x14ac:dyDescent="0.25">
      <c r="A3">
        <v>-2</v>
      </c>
      <c r="B3">
        <v>1.3509310000000001</v>
      </c>
      <c r="C3">
        <v>-1.3515699999999999</v>
      </c>
      <c r="E3">
        <v>1.22966</v>
      </c>
      <c r="G3">
        <v>-2</v>
      </c>
      <c r="H3">
        <v>1.3509310000000001</v>
      </c>
      <c r="I3">
        <v>-1.3515699999999999</v>
      </c>
      <c r="K3">
        <v>-2</v>
      </c>
      <c r="L3">
        <v>1.349221</v>
      </c>
      <c r="M3">
        <v>-1.3478000000000001</v>
      </c>
    </row>
    <row r="4" spans="1:15" x14ac:dyDescent="0.25">
      <c r="A4">
        <v>-1</v>
      </c>
      <c r="B4">
        <v>1.3533409999999999</v>
      </c>
      <c r="C4">
        <v>-1.3541099999999999</v>
      </c>
      <c r="E4">
        <v>1.1736690000000001</v>
      </c>
      <c r="G4">
        <v>-1</v>
      </c>
      <c r="H4">
        <v>1.3533409999999999</v>
      </c>
      <c r="I4">
        <v>-1.3541099999999999</v>
      </c>
      <c r="K4">
        <v>-1</v>
      </c>
      <c r="L4">
        <v>1.3529150000000001</v>
      </c>
      <c r="M4">
        <v>-1.3506899999999999</v>
      </c>
    </row>
    <row r="5" spans="1:15" x14ac:dyDescent="0.25">
      <c r="A5">
        <v>0</v>
      </c>
      <c r="B5">
        <v>1.3536410000000001</v>
      </c>
      <c r="C5">
        <v>-1.3543099999999999</v>
      </c>
      <c r="E5">
        <v>1.281061</v>
      </c>
      <c r="G5">
        <v>0</v>
      </c>
      <c r="H5">
        <v>1.3536410000000001</v>
      </c>
      <c r="I5">
        <v>-1.3543099999999999</v>
      </c>
      <c r="K5">
        <v>0</v>
      </c>
      <c r="M5">
        <v>-1.35375</v>
      </c>
      <c r="O5">
        <v>1.3531010000000001</v>
      </c>
    </row>
    <row r="6" spans="1:15" x14ac:dyDescent="0.25">
      <c r="A6">
        <v>1</v>
      </c>
      <c r="B6">
        <v>1.3517680000000001</v>
      </c>
      <c r="C6">
        <v>-1.3518399999999999</v>
      </c>
      <c r="E6">
        <v>1.3015350000000001</v>
      </c>
      <c r="G6">
        <v>1</v>
      </c>
      <c r="H6">
        <v>1.3517680000000001</v>
      </c>
      <c r="I6">
        <v>-1.3518399999999999</v>
      </c>
      <c r="K6">
        <v>1</v>
      </c>
      <c r="L6">
        <v>1.3520509999999999</v>
      </c>
      <c r="M6">
        <v>-1.35128</v>
      </c>
    </row>
    <row r="7" spans="1:15" x14ac:dyDescent="0.25">
      <c r="A7">
        <v>2</v>
      </c>
      <c r="B7">
        <v>1.3465279999999999</v>
      </c>
      <c r="C7">
        <v>-1.34568</v>
      </c>
      <c r="E7">
        <v>1.3091269999999999</v>
      </c>
      <c r="G7">
        <v>2</v>
      </c>
      <c r="H7">
        <v>1.3465279999999999</v>
      </c>
      <c r="I7">
        <v>-1.34568</v>
      </c>
      <c r="K7">
        <v>2</v>
      </c>
      <c r="L7">
        <v>1.34683</v>
      </c>
      <c r="M7">
        <v>-1.3475699999999999</v>
      </c>
    </row>
    <row r="8" spans="1:15" x14ac:dyDescent="0.25">
      <c r="B8">
        <f>0.001/2/0.0012</f>
        <v>0.41666666666666669</v>
      </c>
      <c r="C8">
        <f>0.0014/2/0.0014</f>
        <v>0.5</v>
      </c>
      <c r="H8">
        <f>0.001/2/0.0012</f>
        <v>0.41666666666666669</v>
      </c>
      <c r="I8">
        <f>0.0014/2/0.0014</f>
        <v>0.5</v>
      </c>
      <c r="L8">
        <f>0.0006/2/0.0015</f>
        <v>0.19999999999999998</v>
      </c>
      <c r="M8">
        <f>-0.00006/2/0.0015</f>
        <v>-0.02</v>
      </c>
    </row>
    <row r="11" spans="1:15" x14ac:dyDescent="0.25">
      <c r="B11" t="s">
        <v>3</v>
      </c>
      <c r="F11" t="s">
        <v>3</v>
      </c>
    </row>
    <row r="12" spans="1:15" x14ac:dyDescent="0.25">
      <c r="B12" t="s">
        <v>0</v>
      </c>
      <c r="C12" t="s">
        <v>1</v>
      </c>
      <c r="F12" t="s">
        <v>0</v>
      </c>
      <c r="G12" t="s">
        <v>1</v>
      </c>
    </row>
    <row r="13" spans="1:15" x14ac:dyDescent="0.25">
      <c r="A13">
        <v>-1</v>
      </c>
      <c r="B13">
        <v>1.355955</v>
      </c>
      <c r="C13">
        <v>-1.3601799999999999</v>
      </c>
      <c r="E13">
        <v>-1</v>
      </c>
      <c r="F13">
        <v>1.355637</v>
      </c>
      <c r="G13">
        <v>-1.35602</v>
      </c>
    </row>
    <row r="14" spans="1:15" x14ac:dyDescent="0.25">
      <c r="A14">
        <v>-0.5</v>
      </c>
      <c r="B14">
        <v>1.3541700000000001</v>
      </c>
      <c r="C14">
        <v>-1.3573500000000001</v>
      </c>
      <c r="E14">
        <v>-0.5</v>
      </c>
      <c r="F14">
        <v>1.3542209999999999</v>
      </c>
      <c r="G14">
        <v>-1.3529899999999999</v>
      </c>
    </row>
    <row r="15" spans="1:15" x14ac:dyDescent="0.25">
      <c r="A15">
        <v>0</v>
      </c>
      <c r="B15">
        <v>1.3532280000000001</v>
      </c>
      <c r="C15">
        <v>-1.35561</v>
      </c>
      <c r="E15">
        <v>0</v>
      </c>
      <c r="F15">
        <v>1.353488</v>
      </c>
      <c r="G15">
        <v>-1.3520399999999999</v>
      </c>
    </row>
    <row r="16" spans="1:15" x14ac:dyDescent="0.25">
      <c r="A16">
        <v>0.5</v>
      </c>
      <c r="B16">
        <v>1.3535459999999999</v>
      </c>
      <c r="C16">
        <v>-1.3546800000000001</v>
      </c>
      <c r="E16">
        <v>0.5</v>
      </c>
      <c r="F16">
        <v>1.3540509999999999</v>
      </c>
      <c r="G16">
        <v>-1.35239</v>
      </c>
    </row>
    <row r="17" spans="1:7" x14ac:dyDescent="0.25">
      <c r="A17">
        <v>1</v>
      </c>
      <c r="B17">
        <v>1.3550040000000001</v>
      </c>
      <c r="C17">
        <v>-1.35253</v>
      </c>
      <c r="E17">
        <v>1</v>
      </c>
      <c r="F17">
        <v>1.354956</v>
      </c>
      <c r="G17">
        <v>-1.3532999999999999</v>
      </c>
    </row>
    <row r="18" spans="1:7" x14ac:dyDescent="0.25">
      <c r="B18">
        <f>0.0005/2/0.0022</f>
        <v>0.11363636363636363</v>
      </c>
      <c r="C18">
        <f>0.0027/2/0.0019</f>
        <v>0.71052631578947367</v>
      </c>
      <c r="F18">
        <f>0.0003/2/0.0017</f>
        <v>8.8235294117647051E-2</v>
      </c>
      <c r="G18">
        <f>0.0012/2/0.0026</f>
        <v>0.23076923076923075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R16" sqref="R16"/>
    </sheetView>
  </sheetViews>
  <sheetFormatPr defaultRowHeight="15" x14ac:dyDescent="0.25"/>
  <sheetData>
    <row r="1" spans="1:5" x14ac:dyDescent="0.25">
      <c r="A1">
        <v>0</v>
      </c>
      <c r="B1">
        <v>-9.9299999999999999E-2</v>
      </c>
    </row>
    <row r="2" spans="1:5" x14ac:dyDescent="0.25">
      <c r="A2">
        <v>0.17499999999999999</v>
      </c>
      <c r="B2">
        <v>-1.9300000000000001E-2</v>
      </c>
    </row>
    <row r="3" spans="1:5" x14ac:dyDescent="0.25">
      <c r="A3">
        <v>0.35</v>
      </c>
      <c r="B3">
        <v>-2.1700000000000001E-2</v>
      </c>
    </row>
    <row r="4" spans="1:5" x14ac:dyDescent="0.25">
      <c r="A4">
        <v>0.52500000000000002</v>
      </c>
      <c r="B4">
        <v>5.7799999999999997E-2</v>
      </c>
    </row>
    <row r="5" spans="1:5" x14ac:dyDescent="0.25">
      <c r="A5">
        <v>0.7</v>
      </c>
      <c r="B5">
        <v>-1.5599999999999999E-2</v>
      </c>
    </row>
    <row r="6" spans="1:5" x14ac:dyDescent="0.25">
      <c r="A6">
        <v>0.875</v>
      </c>
      <c r="B6">
        <v>5.4699999999999999E-2</v>
      </c>
    </row>
    <row r="7" spans="1:5" x14ac:dyDescent="0.25">
      <c r="A7">
        <v>1.05</v>
      </c>
      <c r="B7">
        <v>9.8699999999999996E-2</v>
      </c>
    </row>
    <row r="8" spans="1:5" x14ac:dyDescent="0.25">
      <c r="A8">
        <v>1.2250000000000001</v>
      </c>
      <c r="B8">
        <v>7.1599999999999997E-2</v>
      </c>
    </row>
    <row r="9" spans="1:5" x14ac:dyDescent="0.25">
      <c r="A9">
        <v>1.4</v>
      </c>
      <c r="B9">
        <v>5.57E-2</v>
      </c>
    </row>
    <row r="10" spans="1:5" x14ac:dyDescent="0.25">
      <c r="A10">
        <v>1.575</v>
      </c>
      <c r="B10">
        <v>0.33250000000000002</v>
      </c>
    </row>
    <row r="14" spans="1:5" x14ac:dyDescent="0.25">
      <c r="A14">
        <v>-2</v>
      </c>
      <c r="B14">
        <v>46.055700000000002</v>
      </c>
      <c r="C14">
        <f>(B14-46.206)/46.206*100</f>
        <v>-0.32528243085313902</v>
      </c>
      <c r="D14">
        <f>-0.0072/2/0.042</f>
        <v>-8.5714285714285701E-2</v>
      </c>
      <c r="E14">
        <f>-0.042*D14^2-0.0072*D14+46.206</f>
        <v>46.206308571428572</v>
      </c>
    </row>
    <row r="15" spans="1:5" x14ac:dyDescent="0.25">
      <c r="A15">
        <v>-1</v>
      </c>
      <c r="B15">
        <v>46.165999999999997</v>
      </c>
      <c r="C15">
        <f t="shared" ref="C15:C18" si="0">(B15-46.206)/46.206*100</f>
        <v>-8.6568843873103596E-2</v>
      </c>
    </row>
    <row r="16" spans="1:5" x14ac:dyDescent="0.25">
      <c r="A16">
        <v>0</v>
      </c>
      <c r="B16">
        <v>46.207799999999999</v>
      </c>
      <c r="C16">
        <f t="shared" si="0"/>
        <v>3.8955979742799742E-3</v>
      </c>
    </row>
    <row r="17" spans="1:3" x14ac:dyDescent="0.25">
      <c r="A17">
        <v>1</v>
      </c>
      <c r="B17">
        <v>46.161299999999997</v>
      </c>
      <c r="C17">
        <f t="shared" si="0"/>
        <v>-9.6740683028191041E-2</v>
      </c>
    </row>
    <row r="18" spans="1:3" x14ac:dyDescent="0.25">
      <c r="A18">
        <v>2</v>
      </c>
      <c r="B18">
        <v>46.021999999999998</v>
      </c>
      <c r="C18">
        <f t="shared" si="0"/>
        <v>-0.39821668181622427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workbookViewId="0">
      <selection activeCell="H24" sqref="H24"/>
    </sheetView>
  </sheetViews>
  <sheetFormatPr defaultRowHeight="15" x14ac:dyDescent="0.25"/>
  <cols>
    <col min="1" max="1" width="9.7109375" bestFit="1" customWidth="1"/>
    <col min="14" max="14" width="9.7109375" bestFit="1" customWidth="1"/>
  </cols>
  <sheetData>
    <row r="1" spans="1:21" x14ac:dyDescent="0.25">
      <c r="A1" s="16">
        <v>42836</v>
      </c>
      <c r="B1" s="3"/>
      <c r="C1" s="17" t="s">
        <v>7</v>
      </c>
      <c r="D1" s="3"/>
      <c r="E1" s="3"/>
      <c r="F1" s="3"/>
      <c r="G1" s="3"/>
      <c r="H1" s="3" t="s">
        <v>14</v>
      </c>
      <c r="I1" s="3"/>
      <c r="J1" s="3"/>
      <c r="K1" s="3"/>
      <c r="L1" s="4"/>
      <c r="M1" s="1"/>
      <c r="N1" s="2">
        <v>42866</v>
      </c>
      <c r="O1" s="3"/>
      <c r="P1" s="3"/>
      <c r="Q1" s="3" t="s">
        <v>17</v>
      </c>
      <c r="R1" s="3"/>
      <c r="S1" s="3"/>
      <c r="T1" s="3"/>
      <c r="U1" s="4"/>
    </row>
    <row r="2" spans="1:21" x14ac:dyDescent="0.25">
      <c r="A2" s="5"/>
      <c r="B2" s="7" t="s">
        <v>8</v>
      </c>
      <c r="C2" s="6"/>
      <c r="D2" s="6"/>
      <c r="E2" s="6"/>
      <c r="F2" s="7" t="s">
        <v>9</v>
      </c>
      <c r="G2" s="6"/>
      <c r="H2" s="6"/>
      <c r="I2" s="6"/>
      <c r="J2" s="6"/>
      <c r="K2" s="6"/>
      <c r="L2" s="8"/>
      <c r="M2" s="5"/>
      <c r="N2" s="6"/>
      <c r="O2" s="7" t="s">
        <v>15</v>
      </c>
      <c r="P2" s="6"/>
      <c r="Q2" s="6"/>
      <c r="R2" s="6"/>
      <c r="S2" s="7" t="s">
        <v>16</v>
      </c>
      <c r="T2" s="6"/>
      <c r="U2" s="8"/>
    </row>
    <row r="3" spans="1:21" x14ac:dyDescent="0.25">
      <c r="A3" s="18" t="s">
        <v>4</v>
      </c>
      <c r="B3" s="7" t="s">
        <v>5</v>
      </c>
      <c r="C3" s="7" t="s">
        <v>6</v>
      </c>
      <c r="D3" s="6"/>
      <c r="E3" s="7" t="s">
        <v>5</v>
      </c>
      <c r="F3" s="7" t="s">
        <v>6</v>
      </c>
      <c r="G3" s="6"/>
      <c r="H3" s="7" t="s">
        <v>10</v>
      </c>
      <c r="I3" s="7" t="s">
        <v>11</v>
      </c>
      <c r="J3" s="6"/>
      <c r="K3" s="7" t="s">
        <v>13</v>
      </c>
      <c r="L3" s="19" t="s">
        <v>12</v>
      </c>
      <c r="M3" s="5"/>
      <c r="N3" s="7" t="s">
        <v>5</v>
      </c>
      <c r="O3" s="7" t="s">
        <v>10</v>
      </c>
      <c r="P3" s="7" t="s">
        <v>11</v>
      </c>
      <c r="Q3" s="6"/>
      <c r="R3" s="7"/>
      <c r="S3" s="7" t="s">
        <v>10</v>
      </c>
      <c r="T3" s="7" t="s">
        <v>11</v>
      </c>
      <c r="U3" s="8"/>
    </row>
    <row r="4" spans="1:21" x14ac:dyDescent="0.25">
      <c r="A4" s="20">
        <v>8</v>
      </c>
      <c r="B4" s="9">
        <v>52.685000000000002</v>
      </c>
      <c r="C4" s="9">
        <v>16110</v>
      </c>
      <c r="D4" s="9"/>
      <c r="E4" s="9">
        <v>52.640999999999998</v>
      </c>
      <c r="F4" s="9">
        <v>16107</v>
      </c>
      <c r="G4" s="9"/>
      <c r="H4" s="9">
        <f>B4-E4</f>
        <v>4.4000000000004036E-2</v>
      </c>
      <c r="I4" s="10">
        <f>H4/B4*100</f>
        <v>8.3515232039487575E-2</v>
      </c>
      <c r="J4" s="9"/>
      <c r="K4" s="9">
        <f>C4-F4</f>
        <v>3</v>
      </c>
      <c r="L4" s="21">
        <f>K4/C4*100</f>
        <v>1.8621973929236497E-2</v>
      </c>
      <c r="M4" s="5"/>
      <c r="N4" s="6">
        <v>52.769224000000001</v>
      </c>
      <c r="O4" s="9">
        <f>N4-B4</f>
        <v>8.4223999999998966E-2</v>
      </c>
      <c r="P4" s="10">
        <f>O4/N4*100</f>
        <v>0.15960818373982336</v>
      </c>
      <c r="Q4" s="6"/>
      <c r="R4" s="6"/>
      <c r="S4" s="9">
        <f>N4-E4</f>
        <v>0.128224000000003</v>
      </c>
      <c r="T4" s="10">
        <f>S4/N4*100</f>
        <v>0.24299011863430664</v>
      </c>
      <c r="U4" s="8"/>
    </row>
    <row r="5" spans="1:21" x14ac:dyDescent="0.25">
      <c r="A5" s="20">
        <v>9</v>
      </c>
      <c r="B5" s="9">
        <v>49.320999999999998</v>
      </c>
      <c r="C5" s="9">
        <v>15080</v>
      </c>
      <c r="D5" s="9"/>
      <c r="E5" s="9">
        <v>49.228000000000002</v>
      </c>
      <c r="F5" s="9">
        <v>15063</v>
      </c>
      <c r="G5" s="9"/>
      <c r="H5" s="9">
        <f t="shared" ref="H5:H14" si="0">B5-E5</f>
        <v>9.2999999999996419E-2</v>
      </c>
      <c r="I5" s="10">
        <f t="shared" ref="I5:I14" si="1">H5/B5*100</f>
        <v>0.18856065367692548</v>
      </c>
      <c r="J5" s="9"/>
      <c r="K5" s="9">
        <f t="shared" ref="K5:K14" si="2">C5-F5</f>
        <v>17</v>
      </c>
      <c r="L5" s="21">
        <f t="shared" ref="L5:L14" si="3">K5/C5*100</f>
        <v>0.11273209549071618</v>
      </c>
      <c r="M5" s="5"/>
      <c r="N5" s="6">
        <v>49.424089000000002</v>
      </c>
      <c r="O5" s="9">
        <f t="shared" ref="O5:O14" si="4">N5-B5</f>
        <v>0.10308900000000421</v>
      </c>
      <c r="P5" s="10">
        <f t="shared" ref="P5:P14" si="5">O5/N5*100</f>
        <v>0.20858047580807043</v>
      </c>
      <c r="Q5" s="6"/>
      <c r="R5" s="6"/>
      <c r="S5" s="9">
        <f t="shared" ref="S5:S14" si="6">N5-E5</f>
        <v>0.19608900000000062</v>
      </c>
      <c r="T5" s="10">
        <f t="shared" ref="T5:T14" si="7">S5/N5*100</f>
        <v>0.39674782877636983</v>
      </c>
      <c r="U5" s="8"/>
    </row>
    <row r="6" spans="1:21" x14ac:dyDescent="0.25">
      <c r="A6" s="20">
        <v>10</v>
      </c>
      <c r="B6" s="9">
        <v>46.386000000000003</v>
      </c>
      <c r="C6" s="9">
        <v>14190</v>
      </c>
      <c r="D6" s="9"/>
      <c r="E6" s="9">
        <v>46.383000000000003</v>
      </c>
      <c r="F6" s="9">
        <v>14193</v>
      </c>
      <c r="G6" s="9"/>
      <c r="H6" s="9">
        <f t="shared" si="0"/>
        <v>3.0000000000001137E-3</v>
      </c>
      <c r="I6" s="10">
        <f t="shared" si="1"/>
        <v>6.4674686327773762E-3</v>
      </c>
      <c r="J6" s="9"/>
      <c r="K6" s="9">
        <f t="shared" si="2"/>
        <v>-3</v>
      </c>
      <c r="L6" s="21">
        <f t="shared" si="3"/>
        <v>-2.1141649048625793E-2</v>
      </c>
      <c r="M6" s="5"/>
      <c r="N6" s="6">
        <v>46.471946000000003</v>
      </c>
      <c r="O6" s="9">
        <f t="shared" si="4"/>
        <v>8.5945999999999856E-2</v>
      </c>
      <c r="P6" s="10">
        <f t="shared" si="5"/>
        <v>0.18494168503294409</v>
      </c>
      <c r="Q6" s="6"/>
      <c r="R6" s="6"/>
      <c r="S6" s="9">
        <f t="shared" si="6"/>
        <v>8.894599999999997E-2</v>
      </c>
      <c r="T6" s="10">
        <f t="shared" si="7"/>
        <v>0.19139719262025301</v>
      </c>
      <c r="U6" s="8"/>
    </row>
    <row r="7" spans="1:21" x14ac:dyDescent="0.25">
      <c r="A7" s="20">
        <v>12</v>
      </c>
      <c r="B7" s="9">
        <v>41.484000000000002</v>
      </c>
      <c r="C7" s="9">
        <v>12690</v>
      </c>
      <c r="D7" s="9"/>
      <c r="E7" s="9">
        <v>41.363</v>
      </c>
      <c r="F7" s="9">
        <v>12657</v>
      </c>
      <c r="G7" s="9"/>
      <c r="H7" s="9">
        <f t="shared" si="0"/>
        <v>0.12100000000000222</v>
      </c>
      <c r="I7" s="10">
        <f t="shared" si="1"/>
        <v>0.29167871950632102</v>
      </c>
      <c r="J7" s="9"/>
      <c r="K7" s="9">
        <f t="shared" si="2"/>
        <v>33</v>
      </c>
      <c r="L7" s="21">
        <f t="shared" si="3"/>
        <v>0.26004728132387706</v>
      </c>
      <c r="M7" s="5"/>
      <c r="N7" s="6">
        <v>41.581296000000002</v>
      </c>
      <c r="O7" s="9">
        <f t="shared" si="4"/>
        <v>9.7296000000000049E-2</v>
      </c>
      <c r="P7" s="10">
        <f t="shared" si="5"/>
        <v>0.23398982080789413</v>
      </c>
      <c r="Q7" s="6"/>
      <c r="R7" s="6"/>
      <c r="S7" s="9">
        <f t="shared" si="6"/>
        <v>0.21829600000000227</v>
      </c>
      <c r="T7" s="10">
        <f t="shared" si="7"/>
        <v>0.52498604180110753</v>
      </c>
      <c r="U7" s="8"/>
    </row>
    <row r="8" spans="1:21" x14ac:dyDescent="0.25">
      <c r="A8" s="20">
        <v>15</v>
      </c>
      <c r="B8" s="9">
        <v>35.816000000000003</v>
      </c>
      <c r="C8" s="9">
        <v>10960</v>
      </c>
      <c r="D8" s="9"/>
      <c r="E8" s="9">
        <v>35.78</v>
      </c>
      <c r="F8" s="9">
        <v>10949</v>
      </c>
      <c r="G8" s="9"/>
      <c r="H8" s="9">
        <f t="shared" si="0"/>
        <v>3.6000000000001364E-2</v>
      </c>
      <c r="I8" s="10">
        <f t="shared" si="1"/>
        <v>0.10051373687737704</v>
      </c>
      <c r="J8" s="9"/>
      <c r="K8" s="9">
        <f t="shared" si="2"/>
        <v>11</v>
      </c>
      <c r="L8" s="21">
        <f t="shared" si="3"/>
        <v>0.10036496350364964</v>
      </c>
      <c r="M8" s="5"/>
      <c r="N8" s="6">
        <v>35.879846000000001</v>
      </c>
      <c r="O8" s="9">
        <f t="shared" si="4"/>
        <v>6.3845999999998071E-2</v>
      </c>
      <c r="P8" s="10">
        <f t="shared" si="5"/>
        <v>0.17794390756303155</v>
      </c>
      <c r="Q8" s="6"/>
      <c r="R8" s="6"/>
      <c r="S8" s="9">
        <f t="shared" si="6"/>
        <v>9.9845999999999435E-2</v>
      </c>
      <c r="T8" s="10">
        <f t="shared" si="7"/>
        <v>0.27827878636937137</v>
      </c>
      <c r="U8" s="8"/>
    </row>
    <row r="9" spans="1:21" x14ac:dyDescent="0.25">
      <c r="A9" s="20">
        <v>16.2</v>
      </c>
      <c r="B9" s="9">
        <v>33.981999999999999</v>
      </c>
      <c r="C9" s="9">
        <v>10390</v>
      </c>
      <c r="D9" s="9"/>
      <c r="E9" s="9">
        <v>33.880000000000003</v>
      </c>
      <c r="F9" s="9">
        <v>10367</v>
      </c>
      <c r="G9" s="9"/>
      <c r="H9" s="9">
        <f t="shared" si="0"/>
        <v>0.10199999999999676</v>
      </c>
      <c r="I9" s="10">
        <f t="shared" si="1"/>
        <v>0.30015890765698539</v>
      </c>
      <c r="J9" s="9"/>
      <c r="K9" s="9">
        <f t="shared" si="2"/>
        <v>23</v>
      </c>
      <c r="L9" s="21">
        <f t="shared" si="3"/>
        <v>0.22136669874879694</v>
      </c>
      <c r="M9" s="5"/>
      <c r="N9" s="6">
        <v>34.043897999999999</v>
      </c>
      <c r="O9" s="9">
        <f t="shared" si="4"/>
        <v>6.1897999999999342E-2</v>
      </c>
      <c r="P9" s="10">
        <f t="shared" si="5"/>
        <v>0.18181819249957612</v>
      </c>
      <c r="Q9" s="6"/>
      <c r="R9" s="6"/>
      <c r="S9" s="9">
        <f t="shared" si="6"/>
        <v>0.1638979999999961</v>
      </c>
      <c r="T9" s="10">
        <f t="shared" si="7"/>
        <v>0.48143135665603304</v>
      </c>
      <c r="U9" s="8"/>
    </row>
    <row r="10" spans="1:21" x14ac:dyDescent="0.25">
      <c r="A10" s="20">
        <v>20</v>
      </c>
      <c r="B10" s="9">
        <v>29.221</v>
      </c>
      <c r="C10" s="9">
        <v>8940</v>
      </c>
      <c r="D10" s="9"/>
      <c r="E10" s="9">
        <v>29.149000000000001</v>
      </c>
      <c r="F10" s="9">
        <v>8919</v>
      </c>
      <c r="G10" s="9"/>
      <c r="H10" s="9">
        <f t="shared" si="0"/>
        <v>7.1999999999999176E-2</v>
      </c>
      <c r="I10" s="10">
        <f t="shared" si="1"/>
        <v>0.24639813832517429</v>
      </c>
      <c r="J10" s="9"/>
      <c r="K10" s="9">
        <f t="shared" si="2"/>
        <v>21</v>
      </c>
      <c r="L10" s="21">
        <f t="shared" si="3"/>
        <v>0.2348993288590604</v>
      </c>
      <c r="M10" s="5"/>
      <c r="N10" s="6">
        <v>29.258137000000001</v>
      </c>
      <c r="O10" s="9">
        <f t="shared" si="4"/>
        <v>3.7137000000001308E-2</v>
      </c>
      <c r="P10" s="10">
        <f t="shared" si="5"/>
        <v>0.12692879249284159</v>
      </c>
      <c r="Q10" s="6"/>
      <c r="R10" s="6"/>
      <c r="S10" s="9">
        <f t="shared" si="6"/>
        <v>0.10913700000000048</v>
      </c>
      <c r="T10" s="10">
        <f t="shared" si="7"/>
        <v>0.37301418063631486</v>
      </c>
      <c r="U10" s="8"/>
    </row>
    <row r="11" spans="1:21" x14ac:dyDescent="0.25">
      <c r="A11" s="20">
        <v>25</v>
      </c>
      <c r="B11" s="9">
        <v>24.684999999999999</v>
      </c>
      <c r="C11" s="9">
        <v>7550</v>
      </c>
      <c r="D11" s="9"/>
      <c r="E11" s="9">
        <v>24.64</v>
      </c>
      <c r="F11" s="9">
        <v>7539</v>
      </c>
      <c r="G11" s="9"/>
      <c r="H11" s="9">
        <f t="shared" si="0"/>
        <v>4.4999999999998153E-2</v>
      </c>
      <c r="I11" s="10">
        <f t="shared" si="1"/>
        <v>0.18229694146241909</v>
      </c>
      <c r="J11" s="9"/>
      <c r="K11" s="9">
        <f t="shared" si="2"/>
        <v>11</v>
      </c>
      <c r="L11" s="21">
        <f t="shared" si="3"/>
        <v>0.14569536423841059</v>
      </c>
      <c r="M11" s="5"/>
      <c r="N11" s="6">
        <v>24.710099</v>
      </c>
      <c r="O11" s="9">
        <f t="shared" si="4"/>
        <v>2.5099000000000871E-2</v>
      </c>
      <c r="P11" s="10">
        <f t="shared" si="5"/>
        <v>0.10157385447950196</v>
      </c>
      <c r="Q11" s="6"/>
      <c r="R11" s="6"/>
      <c r="S11" s="9">
        <f t="shared" si="6"/>
        <v>7.0098999999999023E-2</v>
      </c>
      <c r="T11" s="10">
        <f t="shared" si="7"/>
        <v>0.28368562991187946</v>
      </c>
      <c r="U11" s="8"/>
    </row>
    <row r="12" spans="1:21" x14ac:dyDescent="0.25">
      <c r="A12" s="20">
        <v>30</v>
      </c>
      <c r="B12" s="9">
        <v>21.352</v>
      </c>
      <c r="C12" s="9">
        <v>6532</v>
      </c>
      <c r="D12" s="9"/>
      <c r="E12" s="9">
        <v>21.309000000000001</v>
      </c>
      <c r="F12" s="9">
        <v>6520</v>
      </c>
      <c r="G12" s="9"/>
      <c r="H12" s="9">
        <f t="shared" si="0"/>
        <v>4.2999999999999261E-2</v>
      </c>
      <c r="I12" s="10">
        <f t="shared" si="1"/>
        <v>0.20138628699887251</v>
      </c>
      <c r="J12" s="9"/>
      <c r="K12" s="9">
        <f t="shared" si="2"/>
        <v>12</v>
      </c>
      <c r="L12" s="21">
        <f t="shared" si="3"/>
        <v>0.18371096142069809</v>
      </c>
      <c r="M12" s="5"/>
      <c r="N12" s="6">
        <v>21.366461999999999</v>
      </c>
      <c r="O12" s="9">
        <f t="shared" si="4"/>
        <v>1.4461999999998199E-2</v>
      </c>
      <c r="P12" s="10">
        <f t="shared" si="5"/>
        <v>6.7685515739565119E-2</v>
      </c>
      <c r="Q12" s="6"/>
      <c r="R12" s="6"/>
      <c r="S12" s="9">
        <f t="shared" si="6"/>
        <v>5.746199999999746E-2</v>
      </c>
      <c r="T12" s="10">
        <f t="shared" si="7"/>
        <v>0.26893549339145367</v>
      </c>
      <c r="U12" s="8"/>
    </row>
    <row r="13" spans="1:21" x14ac:dyDescent="0.25">
      <c r="A13" s="20">
        <v>40</v>
      </c>
      <c r="B13" s="9">
        <v>16.763999999999999</v>
      </c>
      <c r="C13" s="9">
        <v>5128</v>
      </c>
      <c r="D13" s="9"/>
      <c r="E13" s="9">
        <v>16.721</v>
      </c>
      <c r="F13" s="9">
        <v>5116</v>
      </c>
      <c r="G13" s="9"/>
      <c r="H13" s="9">
        <f t="shared" si="0"/>
        <v>4.2999999999999261E-2</v>
      </c>
      <c r="I13" s="10">
        <f t="shared" si="1"/>
        <v>0.25650202815556705</v>
      </c>
      <c r="J13" s="9"/>
      <c r="K13" s="9">
        <f t="shared" si="2"/>
        <v>12</v>
      </c>
      <c r="L13" s="21">
        <f t="shared" si="3"/>
        <v>0.234009360374415</v>
      </c>
      <c r="M13" s="5"/>
      <c r="N13" s="6">
        <v>16.781911000000001</v>
      </c>
      <c r="O13" s="9">
        <f t="shared" si="4"/>
        <v>1.7911000000001565E-2</v>
      </c>
      <c r="P13" s="10">
        <f t="shared" si="5"/>
        <v>0.10672801208397281</v>
      </c>
      <c r="Q13" s="6"/>
      <c r="R13" s="6"/>
      <c r="S13" s="9">
        <f t="shared" si="6"/>
        <v>6.0911000000000826E-2</v>
      </c>
      <c r="T13" s="10">
        <f t="shared" si="7"/>
        <v>0.36295628072393438</v>
      </c>
      <c r="U13" s="8"/>
    </row>
    <row r="14" spans="1:21" x14ac:dyDescent="0.25">
      <c r="A14" s="22">
        <v>50</v>
      </c>
      <c r="B14" s="13">
        <v>13.696</v>
      </c>
      <c r="C14" s="13">
        <v>4190</v>
      </c>
      <c r="D14" s="13"/>
      <c r="E14" s="13">
        <v>13.66</v>
      </c>
      <c r="F14" s="13">
        <v>4181</v>
      </c>
      <c r="G14" s="13"/>
      <c r="H14" s="13">
        <f t="shared" si="0"/>
        <v>3.5999999999999588E-2</v>
      </c>
      <c r="I14" s="14">
        <f t="shared" si="1"/>
        <v>0.26285046728971662</v>
      </c>
      <c r="J14" s="13"/>
      <c r="K14" s="13">
        <f t="shared" si="2"/>
        <v>9</v>
      </c>
      <c r="L14" s="23">
        <f t="shared" si="3"/>
        <v>0.21479713603818618</v>
      </c>
      <c r="M14" s="11"/>
      <c r="N14" s="12">
        <v>13.702469000000001</v>
      </c>
      <c r="O14" s="13">
        <f t="shared" si="4"/>
        <v>6.4690000000009462E-3</v>
      </c>
      <c r="P14" s="14">
        <f t="shared" si="5"/>
        <v>4.7210469879559264E-2</v>
      </c>
      <c r="Q14" s="12"/>
      <c r="R14" s="12"/>
      <c r="S14" s="13">
        <f t="shared" si="6"/>
        <v>4.2469000000000534E-2</v>
      </c>
      <c r="T14" s="14">
        <f t="shared" si="7"/>
        <v>0.3099368442285878</v>
      </c>
      <c r="U14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2017-04-10T23:49:12Z</cp:lastPrinted>
  <dcterms:created xsi:type="dcterms:W3CDTF">2017-04-06T23:57:12Z</dcterms:created>
  <dcterms:modified xsi:type="dcterms:W3CDTF">2017-05-11T21:29:27Z</dcterms:modified>
</cp:coreProperties>
</file>