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5315" windowHeight="130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49" i="1" l="1"/>
  <c r="M50" i="1"/>
  <c r="M51" i="1"/>
  <c r="M52" i="1"/>
  <c r="M53" i="1"/>
  <c r="M54" i="1"/>
  <c r="M48" i="1"/>
  <c r="L49" i="1"/>
  <c r="L50" i="1"/>
  <c r="L51" i="1"/>
  <c r="L52" i="1"/>
  <c r="L53" i="1"/>
  <c r="L54" i="1"/>
  <c r="L48" i="1"/>
  <c r="K49" i="1"/>
  <c r="K50" i="1"/>
  <c r="K51" i="1"/>
  <c r="K52" i="1"/>
  <c r="K53" i="1"/>
  <c r="K54" i="1"/>
  <c r="K48" i="1"/>
  <c r="J49" i="1"/>
  <c r="J50" i="1"/>
  <c r="J51" i="1"/>
  <c r="J52" i="1"/>
  <c r="J53" i="1"/>
  <c r="J54" i="1"/>
  <c r="J48" i="1"/>
  <c r="T38" i="1"/>
  <c r="R38" i="1"/>
  <c r="P38" i="1"/>
  <c r="N38" i="1"/>
  <c r="V57" i="1"/>
  <c r="I54" i="1" s="1"/>
  <c r="V49" i="1"/>
  <c r="V50" i="1"/>
  <c r="V51" i="1"/>
  <c r="I49" i="1" s="1"/>
  <c r="V52" i="1"/>
  <c r="I50" i="1" s="1"/>
  <c r="V53" i="1"/>
  <c r="V54" i="1"/>
  <c r="I51" i="1" s="1"/>
  <c r="V55" i="1"/>
  <c r="I52" i="1" s="1"/>
  <c r="V56" i="1"/>
  <c r="I53" i="1" s="1"/>
  <c r="V58" i="1"/>
  <c r="V48" i="1"/>
  <c r="I48" i="1" s="1"/>
  <c r="T36" i="1"/>
  <c r="S36" i="1"/>
  <c r="R36" i="1"/>
  <c r="Q36" i="1"/>
  <c r="P36" i="1"/>
  <c r="O36" i="1"/>
  <c r="N36" i="1"/>
  <c r="M36" i="1"/>
  <c r="L36" i="1"/>
  <c r="K36" i="1"/>
  <c r="J36" i="1"/>
  <c r="I36" i="1"/>
  <c r="T33" i="1"/>
  <c r="S33" i="1"/>
  <c r="R33" i="1"/>
  <c r="Q33" i="1"/>
  <c r="P33" i="1"/>
  <c r="O33" i="1"/>
  <c r="N33" i="1"/>
  <c r="M33" i="1"/>
  <c r="L33" i="1"/>
  <c r="K33" i="1"/>
  <c r="T30" i="1"/>
  <c r="S30" i="1"/>
  <c r="R30" i="1"/>
  <c r="Q30" i="1"/>
  <c r="P30" i="1"/>
  <c r="O30" i="1"/>
  <c r="N30" i="1"/>
  <c r="M30" i="1"/>
  <c r="L30" i="1"/>
  <c r="K30" i="1"/>
  <c r="T27" i="1"/>
  <c r="S27" i="1"/>
  <c r="R27" i="1"/>
  <c r="Q27" i="1"/>
  <c r="P27" i="1"/>
  <c r="O27" i="1"/>
  <c r="N27" i="1"/>
  <c r="M27" i="1"/>
  <c r="L27" i="1"/>
  <c r="K27" i="1"/>
  <c r="T24" i="1"/>
  <c r="S24" i="1"/>
  <c r="R24" i="1"/>
  <c r="Q24" i="1"/>
  <c r="P24" i="1"/>
  <c r="O24" i="1"/>
  <c r="N24" i="1"/>
  <c r="M24" i="1"/>
  <c r="L24" i="1"/>
  <c r="K24" i="1"/>
  <c r="T21" i="1"/>
  <c r="S21" i="1"/>
  <c r="R21" i="1"/>
  <c r="Q21" i="1"/>
  <c r="P21" i="1"/>
  <c r="O21" i="1"/>
  <c r="N21" i="1"/>
  <c r="M21" i="1"/>
  <c r="L21" i="1"/>
  <c r="K21" i="1"/>
  <c r="T18" i="1"/>
  <c r="S18" i="1"/>
  <c r="R18" i="1"/>
  <c r="Q18" i="1"/>
  <c r="P18" i="1"/>
  <c r="O18" i="1"/>
  <c r="N18" i="1"/>
  <c r="M18" i="1"/>
  <c r="L18" i="1"/>
  <c r="K18" i="1"/>
  <c r="T15" i="1"/>
  <c r="S15" i="1"/>
  <c r="R15" i="1"/>
  <c r="Q15" i="1"/>
  <c r="P15" i="1"/>
  <c r="O15" i="1"/>
  <c r="N15" i="1"/>
  <c r="M15" i="1"/>
  <c r="L15" i="1"/>
  <c r="K15" i="1"/>
  <c r="T12" i="1"/>
  <c r="S12" i="1"/>
  <c r="R12" i="1"/>
  <c r="Q12" i="1"/>
  <c r="P12" i="1"/>
  <c r="O12" i="1"/>
  <c r="N12" i="1"/>
  <c r="M12" i="1"/>
  <c r="L12" i="1"/>
  <c r="K12" i="1"/>
  <c r="T9" i="1"/>
  <c r="S9" i="1"/>
  <c r="R9" i="1"/>
  <c r="Q9" i="1"/>
  <c r="P9" i="1"/>
  <c r="O9" i="1"/>
  <c r="N9" i="1"/>
  <c r="M9" i="1"/>
  <c r="L9" i="1"/>
  <c r="K9" i="1"/>
  <c r="T6" i="1"/>
  <c r="N6" i="1"/>
  <c r="M6" i="1"/>
  <c r="L6" i="1"/>
  <c r="K6" i="1"/>
  <c r="S6" i="1"/>
  <c r="R6" i="1"/>
  <c r="Q6" i="1"/>
  <c r="P6" i="1"/>
  <c r="O6" i="1"/>
  <c r="I33" i="1"/>
  <c r="J33" i="1" s="1"/>
  <c r="I30" i="1"/>
  <c r="J30" i="1" s="1"/>
  <c r="I27" i="1"/>
  <c r="J27" i="1" s="1"/>
  <c r="I24" i="1"/>
  <c r="J24" i="1" s="1"/>
  <c r="I21" i="1"/>
  <c r="J21" i="1" s="1"/>
  <c r="I18" i="1"/>
  <c r="J18" i="1" s="1"/>
  <c r="I15" i="1"/>
  <c r="J15" i="1" s="1"/>
  <c r="I12" i="1"/>
  <c r="J12" i="1" s="1"/>
  <c r="I9" i="1"/>
  <c r="J9" i="1" s="1"/>
  <c r="J6" i="1"/>
  <c r="I6" i="1"/>
</calcChain>
</file>

<file path=xl/sharedStrings.xml><?xml version="1.0" encoding="utf-8"?>
<sst xmlns="http://schemas.openxmlformats.org/spreadsheetml/2006/main" count="52" uniqueCount="38">
  <si>
    <t>HGVPU K vs Gap</t>
  </si>
  <si>
    <t>Run #</t>
  </si>
  <si>
    <t>Gap</t>
  </si>
  <si>
    <t>K</t>
  </si>
  <si>
    <t>Ph. Err</t>
  </si>
  <si>
    <t>I1X</t>
  </si>
  <si>
    <t>I2X</t>
  </si>
  <si>
    <t>I1Y</t>
  </si>
  <si>
    <t>I2Y</t>
  </si>
  <si>
    <t>Avrg.K</t>
  </si>
  <si>
    <t>RMS K</t>
  </si>
  <si>
    <t>Avrg Ph</t>
  </si>
  <si>
    <t>rms Ph</t>
  </si>
  <si>
    <t>Avrg I1X</t>
  </si>
  <si>
    <t>rms I1x</t>
  </si>
  <si>
    <t>Avrg I2X</t>
  </si>
  <si>
    <t>rms I2x</t>
  </si>
  <si>
    <t>Avrg I1Y</t>
  </si>
  <si>
    <t>rms I1Y</t>
  </si>
  <si>
    <t>Avrg I2Y</t>
  </si>
  <si>
    <t>rms I2Y</t>
  </si>
  <si>
    <t>(10-4)</t>
  </si>
  <si>
    <t>SLAC data</t>
  </si>
  <si>
    <t>ANL data</t>
  </si>
  <si>
    <t>Beff(G)</t>
  </si>
  <si>
    <t>SLAC Summary</t>
  </si>
  <si>
    <t>DB</t>
  </si>
  <si>
    <t>RMS =</t>
  </si>
  <si>
    <t>Therefore, the r.m.s. is 10uTm for the first field integrals and 20uTm for the second ones.</t>
  </si>
  <si>
    <t>I1Xcorr</t>
  </si>
  <si>
    <t>I2Xcorr</t>
  </si>
  <si>
    <t>I1Ycorr</t>
  </si>
  <si>
    <t>I2Ycorr</t>
  </si>
  <si>
    <t>(+427)</t>
  </si>
  <si>
    <t>(+850)</t>
  </si>
  <si>
    <t>(+80)</t>
  </si>
  <si>
    <t>(+160)</t>
  </si>
  <si>
    <t>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</si>
</sst>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ANL</c:v>
          </c:tx>
          <c:spPr>
            <a:ln w="28575">
              <a:noFill/>
            </a:ln>
          </c:spPr>
          <c:marker>
            <c:symbol val="diamond"/>
            <c:size val="2"/>
          </c:marker>
          <c:xVal>
            <c:numRef>
              <c:f>Sheet1!$B$48:$B$54</c:f>
              <c:numCache>
                <c:formatCode>General</c:formatCode>
                <c:ptCount val="7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</c:numCache>
            </c:numRef>
          </c:xVal>
          <c:yVal>
            <c:numRef>
              <c:f>Sheet1!$C$48:$C$54</c:f>
              <c:numCache>
                <c:formatCode>General</c:formatCode>
                <c:ptCount val="7"/>
                <c:pt idx="0">
                  <c:v>10725</c:v>
                </c:pt>
                <c:pt idx="1">
                  <c:v>9555</c:v>
                </c:pt>
                <c:pt idx="2">
                  <c:v>8273</c:v>
                </c:pt>
                <c:pt idx="3">
                  <c:v>6280</c:v>
                </c:pt>
                <c:pt idx="4">
                  <c:v>4831</c:v>
                </c:pt>
                <c:pt idx="5">
                  <c:v>3747</c:v>
                </c:pt>
                <c:pt idx="6">
                  <c:v>2019</c:v>
                </c:pt>
              </c:numCache>
            </c:numRef>
          </c:yVal>
          <c:smooth val="0"/>
        </c:ser>
        <c:ser>
          <c:idx val="1"/>
          <c:order val="1"/>
          <c:tx>
            <c:v>SLAC </c:v>
          </c:tx>
          <c:spPr>
            <a:ln w="28575">
              <a:noFill/>
            </a:ln>
          </c:spPr>
          <c:marker>
            <c:symbol val="square"/>
            <c:size val="2"/>
          </c:marker>
          <c:xVal>
            <c:numRef>
              <c:f>Sheet1!$O$48:$O$58</c:f>
              <c:numCache>
                <c:formatCode>General</c:formatCode>
                <c:ptCount val="11"/>
                <c:pt idx="0">
                  <c:v>7.2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</c:numCache>
            </c:numRef>
          </c:xVal>
          <c:yVal>
            <c:numRef>
              <c:f>Sheet1!$V$48:$V$58</c:f>
              <c:numCache>
                <c:formatCode>0.0</c:formatCode>
                <c:ptCount val="11"/>
                <c:pt idx="0">
                  <c:v>10913.999227012</c:v>
                </c:pt>
                <c:pt idx="1">
                  <c:v>10443.654022319</c:v>
                </c:pt>
                <c:pt idx="2">
                  <c:v>9998.1827913820998</c:v>
                </c:pt>
                <c:pt idx="3">
                  <c:v>9709.4221676060006</c:v>
                </c:pt>
                <c:pt idx="4">
                  <c:v>8402.293466735</c:v>
                </c:pt>
                <c:pt idx="5">
                  <c:v>7305.7097326010007</c:v>
                </c:pt>
                <c:pt idx="6">
                  <c:v>6382.9014953619999</c:v>
                </c:pt>
                <c:pt idx="7">
                  <c:v>4924.6208611600005</c:v>
                </c:pt>
                <c:pt idx="8">
                  <c:v>3839.2582827340002</c:v>
                </c:pt>
                <c:pt idx="9">
                  <c:v>2129.6756646970002</c:v>
                </c:pt>
                <c:pt idx="10">
                  <c:v>813.21247820400004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81568"/>
        <c:axId val="62580992"/>
      </c:scatterChart>
      <c:valAx>
        <c:axId val="625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580992"/>
        <c:crosses val="autoZero"/>
        <c:crossBetween val="midCat"/>
      </c:valAx>
      <c:valAx>
        <c:axId val="6258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815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Sheet1!$B$48:$B$54</c:f>
              <c:numCache>
                <c:formatCode>General</c:formatCode>
                <c:ptCount val="7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</c:numCache>
            </c:numRef>
          </c:xVal>
          <c:yVal>
            <c:numRef>
              <c:f>Sheet1!$I$48:$I$54</c:f>
              <c:numCache>
                <c:formatCode>0.0</c:formatCode>
                <c:ptCount val="7"/>
                <c:pt idx="0">
                  <c:v>188.99922701200012</c:v>
                </c:pt>
                <c:pt idx="1">
                  <c:v>154.42216760600058</c:v>
                </c:pt>
                <c:pt idx="2">
                  <c:v>129.29346673500004</c:v>
                </c:pt>
                <c:pt idx="3">
                  <c:v>102.90149536199988</c:v>
                </c:pt>
                <c:pt idx="4">
                  <c:v>93.620861160000459</c:v>
                </c:pt>
                <c:pt idx="5">
                  <c:v>92.258282734000204</c:v>
                </c:pt>
                <c:pt idx="6">
                  <c:v>110.67566469700023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44960"/>
        <c:axId val="126944384"/>
      </c:scatterChart>
      <c:valAx>
        <c:axId val="1269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944384"/>
        <c:crosses val="autoZero"/>
        <c:crossBetween val="midCat"/>
      </c:valAx>
      <c:valAx>
        <c:axId val="1269443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6944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ym typeface="Symbol"/>
              </a:rPr>
              <a:t></a:t>
            </a:r>
            <a:r>
              <a:rPr lang="en-US" sz="1400"/>
              <a:t>Bxdz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SLAC</c:v>
          </c:tx>
          <c:spPr>
            <a:ln w="28575">
              <a:noFill/>
            </a:ln>
          </c:spPr>
          <c:marker>
            <c:symbol val="diamond"/>
            <c:size val="4"/>
          </c:marker>
          <c:errBars>
            <c:errDir val="y"/>
            <c:errBarType val="both"/>
            <c:errValType val="cust"/>
            <c:noEndCap val="0"/>
            <c:plus>
              <c:numRef>
                <c:f>Sheet1!$N$38</c:f>
                <c:numCache>
                  <c:formatCode>General</c:formatCode>
                  <c:ptCount val="1"/>
                  <c:pt idx="0">
                    <c:v>8.6360086175359179</c:v>
                  </c:pt>
                </c:numCache>
              </c:numRef>
            </c:plus>
            <c:minus>
              <c:numRef>
                <c:f>Sheet1!$N$38</c:f>
                <c:numCache>
                  <c:formatCode>General</c:formatCode>
                  <c:ptCount val="1"/>
                  <c:pt idx="0">
                    <c:v>8.6360086175359179</c:v>
                  </c:pt>
                </c:numCache>
              </c:numRef>
            </c:minus>
          </c:errBars>
          <c:xVal>
            <c:numRef>
              <c:f>Sheet1!$O$48:$O$58</c:f>
              <c:numCache>
                <c:formatCode>General</c:formatCode>
                <c:ptCount val="11"/>
                <c:pt idx="0">
                  <c:v>7.2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</c:numCache>
            </c:numRef>
          </c:xVal>
          <c:yVal>
            <c:numRef>
              <c:f>Sheet1!$R$48:$R$58</c:f>
              <c:numCache>
                <c:formatCode>General</c:formatCode>
                <c:ptCount val="11"/>
                <c:pt idx="0">
                  <c:v>412.7</c:v>
                </c:pt>
                <c:pt idx="1">
                  <c:v>446.3</c:v>
                </c:pt>
                <c:pt idx="2">
                  <c:v>478.3</c:v>
                </c:pt>
                <c:pt idx="3">
                  <c:v>487.3</c:v>
                </c:pt>
                <c:pt idx="4">
                  <c:v>485.3</c:v>
                </c:pt>
                <c:pt idx="5">
                  <c:v>461</c:v>
                </c:pt>
                <c:pt idx="6">
                  <c:v>453</c:v>
                </c:pt>
                <c:pt idx="7">
                  <c:v>418.7</c:v>
                </c:pt>
                <c:pt idx="8">
                  <c:v>387.3</c:v>
                </c:pt>
                <c:pt idx="9">
                  <c:v>320.7</c:v>
                </c:pt>
                <c:pt idx="10">
                  <c:v>252.3</c:v>
                </c:pt>
              </c:numCache>
            </c:numRef>
          </c:yVal>
          <c:smooth val="0"/>
        </c:ser>
        <c:ser>
          <c:idx val="1"/>
          <c:order val="1"/>
          <c:tx>
            <c:v>ANL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Sheet1!$B$48:$B$54</c:f>
              <c:numCache>
                <c:formatCode>General</c:formatCode>
                <c:ptCount val="7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</c:numCache>
            </c:numRef>
          </c:xVal>
          <c:yVal>
            <c:numRef>
              <c:f>Sheet1!$J$48:$J$54</c:f>
              <c:numCache>
                <c:formatCode>General</c:formatCode>
                <c:ptCount val="7"/>
                <c:pt idx="0">
                  <c:v>412</c:v>
                </c:pt>
                <c:pt idx="1">
                  <c:v>464</c:v>
                </c:pt>
                <c:pt idx="2">
                  <c:v>460</c:v>
                </c:pt>
                <c:pt idx="3">
                  <c:v>444</c:v>
                </c:pt>
                <c:pt idx="4">
                  <c:v>429</c:v>
                </c:pt>
                <c:pt idx="5">
                  <c:v>417</c:v>
                </c:pt>
                <c:pt idx="6">
                  <c:v>392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23328"/>
        <c:axId val="200922752"/>
      </c:scatterChart>
      <c:valAx>
        <c:axId val="200923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0922752"/>
        <c:crosses val="autoZero"/>
        <c:crossBetween val="midCat"/>
      </c:valAx>
      <c:valAx>
        <c:axId val="200922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42352034120734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09233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919531933508308"/>
          <c:y val="0.21257910469524643"/>
          <c:w val="0.10249890638670167"/>
          <c:h val="0.13965660542432196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>
                <a:effectLst/>
                <a:sym typeface="Symbol"/>
              </a:rPr>
              <a:t></a:t>
            </a:r>
            <a:r>
              <a:rPr lang="en-US" sz="1400" b="1" i="0" baseline="0">
                <a:effectLst/>
              </a:rPr>
              <a:t>Bxdzdz'</a:t>
            </a:r>
            <a:endParaRPr lang="en-US" sz="14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SLAC</c:v>
          </c:tx>
          <c:spPr>
            <a:ln w="28575">
              <a:noFill/>
            </a:ln>
          </c:spPr>
          <c:marker>
            <c:symbol val="diamond"/>
            <c:size val="4"/>
          </c:marker>
          <c:errBars>
            <c:errDir val="y"/>
            <c:errBarType val="both"/>
            <c:errValType val="cust"/>
            <c:noEndCap val="0"/>
            <c:plus>
              <c:numRef>
                <c:f>Sheet1!$P$38</c:f>
                <c:numCache>
                  <c:formatCode>General</c:formatCode>
                  <c:ptCount val="1"/>
                  <c:pt idx="0">
                    <c:v>18.090389171241327</c:v>
                  </c:pt>
                </c:numCache>
              </c:numRef>
            </c:plus>
            <c:minus>
              <c:numRef>
                <c:f>Sheet1!$P$38</c:f>
                <c:numCache>
                  <c:formatCode>General</c:formatCode>
                  <c:ptCount val="1"/>
                  <c:pt idx="0">
                    <c:v>18.090389171241327</c:v>
                  </c:pt>
                </c:numCache>
              </c:numRef>
            </c:minus>
          </c:errBars>
          <c:xVal>
            <c:numRef>
              <c:f>Sheet1!$O$48:$O$58</c:f>
              <c:numCache>
                <c:formatCode>General</c:formatCode>
                <c:ptCount val="11"/>
                <c:pt idx="0">
                  <c:v>7.2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</c:numCache>
            </c:numRef>
          </c:xVal>
          <c:yVal>
            <c:numRef>
              <c:f>Sheet1!$S$48:$S$58</c:f>
              <c:numCache>
                <c:formatCode>General</c:formatCode>
                <c:ptCount val="11"/>
                <c:pt idx="0">
                  <c:v>920.3</c:v>
                </c:pt>
                <c:pt idx="1">
                  <c:v>925</c:v>
                </c:pt>
                <c:pt idx="2">
                  <c:v>944.7</c:v>
                </c:pt>
                <c:pt idx="3">
                  <c:v>941.7</c:v>
                </c:pt>
                <c:pt idx="4">
                  <c:v>909.7</c:v>
                </c:pt>
                <c:pt idx="5">
                  <c:v>876.7</c:v>
                </c:pt>
                <c:pt idx="6">
                  <c:v>874.3</c:v>
                </c:pt>
                <c:pt idx="7">
                  <c:v>823</c:v>
                </c:pt>
                <c:pt idx="8">
                  <c:v>770.7</c:v>
                </c:pt>
                <c:pt idx="9">
                  <c:v>660.7</c:v>
                </c:pt>
                <c:pt idx="10">
                  <c:v>532.70000000000005</c:v>
                </c:pt>
              </c:numCache>
            </c:numRef>
          </c:yVal>
          <c:smooth val="0"/>
        </c:ser>
        <c:ser>
          <c:idx val="1"/>
          <c:order val="1"/>
          <c:tx>
            <c:v>ANL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Sheet1!$B$48:$B$54</c:f>
              <c:numCache>
                <c:formatCode>General</c:formatCode>
                <c:ptCount val="7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</c:numCache>
            </c:numRef>
          </c:xVal>
          <c:yVal>
            <c:numRef>
              <c:f>Sheet1!$K$48:$K$54</c:f>
              <c:numCache>
                <c:formatCode>General</c:formatCode>
                <c:ptCount val="7"/>
                <c:pt idx="0">
                  <c:v>859</c:v>
                </c:pt>
                <c:pt idx="1">
                  <c:v>834</c:v>
                </c:pt>
                <c:pt idx="2">
                  <c:v>826</c:v>
                </c:pt>
                <c:pt idx="3">
                  <c:v>816</c:v>
                </c:pt>
                <c:pt idx="4">
                  <c:v>806</c:v>
                </c:pt>
                <c:pt idx="5">
                  <c:v>795</c:v>
                </c:pt>
                <c:pt idx="6">
                  <c:v>769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81152"/>
        <c:axId val="200681728"/>
      </c:scatterChart>
      <c:valAx>
        <c:axId val="20068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0681728"/>
        <c:crosses val="autoZero"/>
        <c:crossBetween val="midCat"/>
      </c:valAx>
      <c:valAx>
        <c:axId val="200681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 b="1" i="0" baseline="0">
                    <a:effectLst/>
                  </a:rPr>
                  <a:t>µTm</a:t>
                </a:r>
                <a:r>
                  <a:rPr lang="en-US" sz="1050" b="1" i="0" baseline="30000">
                    <a:effectLst/>
                  </a:rPr>
                  <a:t>2</a:t>
                </a:r>
                <a:endParaRPr lang="en-US" sz="1050" baseline="30000">
                  <a:effectLst/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403879410906969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06811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972331583552054"/>
          <c:y val="0.62654892096821235"/>
          <c:w val="0.10249890638670167"/>
          <c:h val="0.16743438320209975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>
                <a:effectLst/>
                <a:sym typeface="Symbol"/>
              </a:rPr>
              <a:t></a:t>
            </a:r>
            <a:r>
              <a:rPr lang="en-US" sz="1400" b="1" i="0" baseline="0">
                <a:effectLst/>
              </a:rPr>
              <a:t>Bydz</a:t>
            </a:r>
            <a:endParaRPr lang="en-US" sz="14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SLAC</c:v>
          </c:tx>
          <c:spPr>
            <a:ln w="28575">
              <a:noFill/>
            </a:ln>
          </c:spPr>
          <c:marker>
            <c:symbol val="diamond"/>
            <c:size val="4"/>
          </c:marker>
          <c:errBars>
            <c:errDir val="y"/>
            <c:errBarType val="both"/>
            <c:errValType val="cust"/>
            <c:noEndCap val="0"/>
            <c:plus>
              <c:numRef>
                <c:f>Sheet1!$R$38</c:f>
                <c:numCache>
                  <c:formatCode>General</c:formatCode>
                  <c:ptCount val="1"/>
                  <c:pt idx="0">
                    <c:v>10.721455566423607</c:v>
                  </c:pt>
                </c:numCache>
              </c:numRef>
            </c:plus>
            <c:minus>
              <c:numRef>
                <c:f>Sheet1!$R$38</c:f>
                <c:numCache>
                  <c:formatCode>General</c:formatCode>
                  <c:ptCount val="1"/>
                  <c:pt idx="0">
                    <c:v>10.721455566423607</c:v>
                  </c:pt>
                </c:numCache>
              </c:numRef>
            </c:minus>
          </c:errBars>
          <c:xVal>
            <c:numRef>
              <c:f>Sheet1!$O$48:$O$58</c:f>
              <c:numCache>
                <c:formatCode>General</c:formatCode>
                <c:ptCount val="11"/>
                <c:pt idx="0">
                  <c:v>7.2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</c:numCache>
            </c:numRef>
          </c:xVal>
          <c:yVal>
            <c:numRef>
              <c:f>Sheet1!$T$48:$T$58</c:f>
              <c:numCache>
                <c:formatCode>General</c:formatCode>
                <c:ptCount val="11"/>
                <c:pt idx="0">
                  <c:v>114.7</c:v>
                </c:pt>
                <c:pt idx="1">
                  <c:v>114</c:v>
                </c:pt>
                <c:pt idx="2">
                  <c:v>94.7</c:v>
                </c:pt>
                <c:pt idx="3">
                  <c:v>103</c:v>
                </c:pt>
                <c:pt idx="4">
                  <c:v>81</c:v>
                </c:pt>
                <c:pt idx="5">
                  <c:v>65</c:v>
                </c:pt>
                <c:pt idx="6">
                  <c:v>60.3</c:v>
                </c:pt>
                <c:pt idx="7">
                  <c:v>53.3</c:v>
                </c:pt>
                <c:pt idx="8">
                  <c:v>38.700000000000003</c:v>
                </c:pt>
                <c:pt idx="9">
                  <c:v>-6</c:v>
                </c:pt>
                <c:pt idx="10">
                  <c:v>-113.7</c:v>
                </c:pt>
              </c:numCache>
            </c:numRef>
          </c:yVal>
          <c:smooth val="0"/>
        </c:ser>
        <c:ser>
          <c:idx val="1"/>
          <c:order val="1"/>
          <c:tx>
            <c:v>ANL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Sheet1!$B$48:$B$54</c:f>
              <c:numCache>
                <c:formatCode>General</c:formatCode>
                <c:ptCount val="7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</c:numCache>
            </c:numRef>
          </c:xVal>
          <c:yVal>
            <c:numRef>
              <c:f>Sheet1!$L$48:$L$54</c:f>
              <c:numCache>
                <c:formatCode>General</c:formatCode>
                <c:ptCount val="7"/>
                <c:pt idx="0">
                  <c:v>116</c:v>
                </c:pt>
                <c:pt idx="1">
                  <c:v>106</c:v>
                </c:pt>
                <c:pt idx="2">
                  <c:v>102</c:v>
                </c:pt>
                <c:pt idx="3">
                  <c:v>102</c:v>
                </c:pt>
                <c:pt idx="4">
                  <c:v>100</c:v>
                </c:pt>
                <c:pt idx="5">
                  <c:v>93</c:v>
                </c:pt>
                <c:pt idx="6">
                  <c:v>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683456"/>
        <c:axId val="200682880"/>
      </c:scatterChart>
      <c:valAx>
        <c:axId val="20068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0682880"/>
        <c:crossesAt val="-150"/>
        <c:crossBetween val="midCat"/>
      </c:valAx>
      <c:valAx>
        <c:axId val="2006828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 b="1" i="0" baseline="0">
                    <a:effectLst/>
                  </a:rPr>
                  <a:t>µTm</a:t>
                </a:r>
                <a:endParaRPr lang="en-US" sz="105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0683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3916776027996498"/>
          <c:y val="0.39313466025080196"/>
          <c:w val="0.10249890638670167"/>
          <c:h val="0.16743438320209975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>
                <a:effectLst/>
                <a:sym typeface="Symbol"/>
              </a:rPr>
              <a:t></a:t>
            </a:r>
            <a:r>
              <a:rPr lang="en-US" sz="1400" b="1" i="0" baseline="0">
                <a:effectLst/>
              </a:rPr>
              <a:t>Bydzdz'</a:t>
            </a:r>
            <a:endParaRPr lang="en-US" sz="1400">
              <a:effectLst/>
            </a:endParaRP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SLAC</c:v>
          </c:tx>
          <c:spPr>
            <a:ln w="28575">
              <a:noFill/>
            </a:ln>
          </c:spPr>
          <c:marker>
            <c:symbol val="diamond"/>
            <c:size val="4"/>
          </c:marker>
          <c:errBars>
            <c:errDir val="y"/>
            <c:errBarType val="both"/>
            <c:errValType val="cust"/>
            <c:noEndCap val="0"/>
            <c:plus>
              <c:numRef>
                <c:f>Sheet1!$T$38</c:f>
                <c:numCache>
                  <c:formatCode>General</c:formatCode>
                  <c:ptCount val="1"/>
                  <c:pt idx="0">
                    <c:v>18.785481898669726</c:v>
                  </c:pt>
                </c:numCache>
              </c:numRef>
            </c:plus>
            <c:minus>
              <c:numRef>
                <c:f>Sheet1!$T$38</c:f>
                <c:numCache>
                  <c:formatCode>General</c:formatCode>
                  <c:ptCount val="1"/>
                  <c:pt idx="0">
                    <c:v>18.785481898669726</c:v>
                  </c:pt>
                </c:numCache>
              </c:numRef>
            </c:minus>
          </c:errBars>
          <c:xVal>
            <c:numRef>
              <c:f>Sheet1!$O$48:$O$58</c:f>
              <c:numCache>
                <c:formatCode>General</c:formatCode>
                <c:ptCount val="11"/>
                <c:pt idx="0">
                  <c:v>7.2</c:v>
                </c:pt>
                <c:pt idx="1">
                  <c:v>7.5</c:v>
                </c:pt>
                <c:pt idx="2">
                  <c:v>7.8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</c:numCache>
            </c:numRef>
          </c:xVal>
          <c:yVal>
            <c:numRef>
              <c:f>Sheet1!$U$48:$U$58</c:f>
              <c:numCache>
                <c:formatCode>General</c:formatCode>
                <c:ptCount val="11"/>
                <c:pt idx="0">
                  <c:v>231</c:v>
                </c:pt>
                <c:pt idx="1">
                  <c:v>226.7</c:v>
                </c:pt>
                <c:pt idx="2">
                  <c:v>189.3</c:v>
                </c:pt>
                <c:pt idx="3">
                  <c:v>208.7</c:v>
                </c:pt>
                <c:pt idx="4">
                  <c:v>158.30000000000001</c:v>
                </c:pt>
                <c:pt idx="5">
                  <c:v>139.30000000000001</c:v>
                </c:pt>
                <c:pt idx="6">
                  <c:v>139</c:v>
                </c:pt>
                <c:pt idx="7">
                  <c:v>148</c:v>
                </c:pt>
                <c:pt idx="8">
                  <c:v>151.30000000000001</c:v>
                </c:pt>
                <c:pt idx="9">
                  <c:v>153</c:v>
                </c:pt>
                <c:pt idx="10">
                  <c:v>109</c:v>
                </c:pt>
              </c:numCache>
            </c:numRef>
          </c:yVal>
          <c:smooth val="0"/>
        </c:ser>
        <c:ser>
          <c:idx val="1"/>
          <c:order val="1"/>
          <c:tx>
            <c:v>ANL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Sheet1!$B$48:$B$54</c:f>
              <c:numCache>
                <c:formatCode>General</c:formatCode>
                <c:ptCount val="7"/>
                <c:pt idx="0">
                  <c:v>7.2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20</c:v>
                </c:pt>
              </c:numCache>
            </c:numRef>
          </c:xVal>
          <c:yVal>
            <c:numRef>
              <c:f>Sheet1!$M$48:$M$54</c:f>
              <c:numCache>
                <c:formatCode>General</c:formatCode>
                <c:ptCount val="7"/>
                <c:pt idx="0">
                  <c:v>183</c:v>
                </c:pt>
                <c:pt idx="1">
                  <c:v>162</c:v>
                </c:pt>
                <c:pt idx="2">
                  <c:v>156</c:v>
                </c:pt>
                <c:pt idx="3">
                  <c:v>164</c:v>
                </c:pt>
                <c:pt idx="4">
                  <c:v>185</c:v>
                </c:pt>
                <c:pt idx="5">
                  <c:v>201</c:v>
                </c:pt>
                <c:pt idx="6">
                  <c:v>207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947008"/>
        <c:axId val="225947584"/>
      </c:scatterChart>
      <c:valAx>
        <c:axId val="22594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5947584"/>
        <c:crosses val="autoZero"/>
        <c:crossBetween val="midCat"/>
      </c:valAx>
      <c:valAx>
        <c:axId val="2259475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 b="1" i="0" baseline="0">
                    <a:effectLst/>
                  </a:rPr>
                  <a:t>µTm</a:t>
                </a:r>
                <a:r>
                  <a:rPr lang="en-US" sz="1050" b="1" i="0" baseline="30000">
                    <a:effectLst/>
                  </a:rPr>
                  <a:t>2</a:t>
                </a:r>
                <a:endParaRPr lang="en-US" sz="105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5947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6694553805774266"/>
          <c:y val="0.60340077282006421"/>
          <c:w val="0.10249890638670167"/>
          <c:h val="0.16743438320209975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60</xdr:row>
      <xdr:rowOff>28575</xdr:rowOff>
    </xdr:from>
    <xdr:to>
      <xdr:col>8</xdr:col>
      <xdr:colOff>800100</xdr:colOff>
      <xdr:row>75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61</xdr:row>
      <xdr:rowOff>119062</xdr:rowOff>
    </xdr:from>
    <xdr:to>
      <xdr:col>17</xdr:col>
      <xdr:colOff>314325</xdr:colOff>
      <xdr:row>76</xdr:row>
      <xdr:rowOff>4762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133350</xdr:colOff>
      <xdr:row>78</xdr:row>
      <xdr:rowOff>61912</xdr:rowOff>
    </xdr:from>
    <xdr:to>
      <xdr:col>8</xdr:col>
      <xdr:colOff>247650</xdr:colOff>
      <xdr:row>92</xdr:row>
      <xdr:rowOff>138112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304800</xdr:colOff>
      <xdr:row>92</xdr:row>
      <xdr:rowOff>76200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142875</xdr:colOff>
      <xdr:row>94</xdr:row>
      <xdr:rowOff>0</xdr:rowOff>
    </xdr:from>
    <xdr:to>
      <xdr:col>8</xdr:col>
      <xdr:colOff>257175</xdr:colOff>
      <xdr:row>108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590550</xdr:colOff>
      <xdr:row>94</xdr:row>
      <xdr:rowOff>19050</xdr:rowOff>
    </xdr:from>
    <xdr:to>
      <xdr:col>17</xdr:col>
      <xdr:colOff>285750</xdr:colOff>
      <xdr:row>108</xdr:row>
      <xdr:rowOff>95250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topLeftCell="B36" workbookViewId="0">
      <selection activeCell="I58" sqref="I58"/>
    </sheetView>
  </sheetViews>
  <sheetFormatPr defaultRowHeight="15" x14ac:dyDescent="0.25"/>
  <cols>
    <col min="3" max="3" width="12" customWidth="1"/>
    <col min="9" max="9" width="12.140625" customWidth="1"/>
  </cols>
  <sheetData>
    <row r="1" spans="1:20" x14ac:dyDescent="0.25">
      <c r="B1" s="1" t="s">
        <v>0</v>
      </c>
      <c r="D1" t="s">
        <v>22</v>
      </c>
    </row>
    <row r="3" spans="1:20" s="2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</row>
    <row r="4" spans="1:20" x14ac:dyDescent="0.25">
      <c r="A4">
        <v>41</v>
      </c>
      <c r="B4">
        <v>7.2</v>
      </c>
      <c r="C4">
        <v>2.6492170000000002</v>
      </c>
      <c r="D4">
        <v>24.2</v>
      </c>
      <c r="E4">
        <v>405</v>
      </c>
      <c r="F4">
        <v>903</v>
      </c>
      <c r="G4">
        <v>117</v>
      </c>
      <c r="H4">
        <v>238</v>
      </c>
      <c r="J4" t="s">
        <v>21</v>
      </c>
    </row>
    <row r="5" spans="1:20" x14ac:dyDescent="0.25">
      <c r="A5">
        <v>42</v>
      </c>
      <c r="B5">
        <v>7.2</v>
      </c>
      <c r="C5">
        <v>2.6497890000000002</v>
      </c>
      <c r="D5">
        <v>26.2</v>
      </c>
      <c r="E5">
        <v>422</v>
      </c>
      <c r="F5">
        <v>944</v>
      </c>
      <c r="G5">
        <v>105</v>
      </c>
      <c r="H5">
        <v>214</v>
      </c>
    </row>
    <row r="6" spans="1:20" x14ac:dyDescent="0.25">
      <c r="A6">
        <v>43</v>
      </c>
      <c r="B6">
        <v>7.2</v>
      </c>
      <c r="C6">
        <v>2.6493009999999999</v>
      </c>
      <c r="D6">
        <v>25.1</v>
      </c>
      <c r="E6">
        <v>411</v>
      </c>
      <c r="F6">
        <v>914</v>
      </c>
      <c r="G6">
        <v>122</v>
      </c>
      <c r="H6">
        <v>241</v>
      </c>
      <c r="I6" s="7">
        <f>AVERAGE(C4:C6)</f>
        <v>2.6494356666666667</v>
      </c>
      <c r="J6" s="6">
        <f>STDEV(C4:C6)/I6*10000</f>
        <v>1.1657750035578096</v>
      </c>
      <c r="K6" s="6">
        <f>AVERAGE(D4:D6)</f>
        <v>25.166666666666668</v>
      </c>
      <c r="L6" s="6">
        <f>STDEV(D4:D6)</f>
        <v>1.0016652800877812</v>
      </c>
      <c r="M6" s="6">
        <f>AVERAGE(E4:E6)</f>
        <v>412.66666666666669</v>
      </c>
      <c r="N6" s="6">
        <f>STDEV(E4:E6)</f>
        <v>8.6216781042517088</v>
      </c>
      <c r="O6" s="6">
        <f>AVERAGE(F4:F6)</f>
        <v>920.33333333333337</v>
      </c>
      <c r="P6" s="6">
        <f>STDEV(F4:F6)</f>
        <v>21.221058723196006</v>
      </c>
      <c r="Q6" s="6">
        <f>AVERAGE(G4:G6)</f>
        <v>114.66666666666667</v>
      </c>
      <c r="R6" s="6">
        <f>STDEV(G4:G6)</f>
        <v>8.7368949480541058</v>
      </c>
      <c r="S6" s="6">
        <f>AVERAGE(H4:H6)</f>
        <v>231</v>
      </c>
      <c r="T6" s="6">
        <f>STDEV(H4:H6)</f>
        <v>14.798648586948742</v>
      </c>
    </row>
    <row r="7" spans="1:20" x14ac:dyDescent="0.25">
      <c r="A7">
        <v>44</v>
      </c>
      <c r="B7">
        <v>7.5</v>
      </c>
      <c r="C7">
        <v>2.5351499999999998</v>
      </c>
      <c r="D7">
        <v>31.2</v>
      </c>
      <c r="E7">
        <v>444</v>
      </c>
      <c r="F7">
        <v>919</v>
      </c>
      <c r="G7">
        <v>121</v>
      </c>
      <c r="H7">
        <v>240</v>
      </c>
      <c r="I7" s="7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5">
      <c r="A8">
        <v>45</v>
      </c>
      <c r="B8">
        <v>7.5</v>
      </c>
      <c r="C8">
        <v>2.5351590000000002</v>
      </c>
      <c r="D8">
        <v>30.9</v>
      </c>
      <c r="E8">
        <v>443</v>
      </c>
      <c r="F8">
        <v>917</v>
      </c>
      <c r="G8">
        <v>116</v>
      </c>
      <c r="H8">
        <v>236</v>
      </c>
      <c r="I8" s="7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5">
      <c r="A9">
        <v>46</v>
      </c>
      <c r="B9">
        <v>7.5</v>
      </c>
      <c r="C9">
        <v>2.5354610000000002</v>
      </c>
      <c r="D9">
        <v>31.8</v>
      </c>
      <c r="E9">
        <v>452</v>
      </c>
      <c r="F9">
        <v>939</v>
      </c>
      <c r="G9">
        <v>105</v>
      </c>
      <c r="H9">
        <v>204</v>
      </c>
      <c r="I9" s="7">
        <f>AVERAGE(C7:C9)</f>
        <v>2.5352566666666667</v>
      </c>
      <c r="J9" s="6">
        <f>STDEV(C7:C9)/I9*10000</f>
        <v>0.69821358760135943</v>
      </c>
      <c r="K9" s="6">
        <f>AVERAGE(D7:D9)</f>
        <v>31.299999999999997</v>
      </c>
      <c r="L9" s="6">
        <f>STDEV(D7:D9)</f>
        <v>0.4582575694955851</v>
      </c>
      <c r="M9" s="6">
        <f>AVERAGE(E7:E9)</f>
        <v>446.33333333333331</v>
      </c>
      <c r="N9" s="6">
        <f>STDEV(E7:E9)</f>
        <v>4.932882862316248</v>
      </c>
      <c r="O9" s="6">
        <f>AVERAGE(F7:F9)</f>
        <v>925</v>
      </c>
      <c r="P9" s="6">
        <f>STDEV(F7:F9)</f>
        <v>12.165525060596439</v>
      </c>
      <c r="Q9" s="6">
        <f>AVERAGE(G7:G9)</f>
        <v>114</v>
      </c>
      <c r="R9" s="6">
        <f>STDEV(G7:G9)</f>
        <v>8.1853527718724504</v>
      </c>
      <c r="S9" s="6">
        <f>AVERAGE(H7:H9)</f>
        <v>226.66666666666666</v>
      </c>
      <c r="T9" s="6">
        <f>STDEV(H7:H9)</f>
        <v>19.731531449264992</v>
      </c>
    </row>
    <row r="10" spans="1:20" x14ac:dyDescent="0.25">
      <c r="A10">
        <v>47</v>
      </c>
      <c r="B10">
        <v>7.8</v>
      </c>
      <c r="C10">
        <v>2.4271590000000001</v>
      </c>
      <c r="D10">
        <v>38</v>
      </c>
      <c r="E10">
        <v>479</v>
      </c>
      <c r="F10">
        <v>941</v>
      </c>
      <c r="G10">
        <v>109</v>
      </c>
      <c r="H10">
        <v>213</v>
      </c>
      <c r="I10" s="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x14ac:dyDescent="0.25">
      <c r="A11">
        <v>48</v>
      </c>
      <c r="B11">
        <v>7.8</v>
      </c>
      <c r="C11">
        <v>2.4274360000000001</v>
      </c>
      <c r="D11">
        <v>38.799999999999997</v>
      </c>
      <c r="E11">
        <v>485</v>
      </c>
      <c r="F11">
        <v>959</v>
      </c>
      <c r="G11">
        <v>96</v>
      </c>
      <c r="H11">
        <v>188</v>
      </c>
      <c r="I11" s="7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5">
      <c r="A12">
        <v>49</v>
      </c>
      <c r="B12">
        <v>7.8</v>
      </c>
      <c r="C12">
        <v>2.4268939999999999</v>
      </c>
      <c r="D12">
        <v>36.5</v>
      </c>
      <c r="E12">
        <v>471</v>
      </c>
      <c r="F12">
        <v>934</v>
      </c>
      <c r="G12">
        <v>79</v>
      </c>
      <c r="H12">
        <v>167</v>
      </c>
      <c r="I12" s="7">
        <f>AVERAGE(C10:C12)</f>
        <v>2.4271629999999997</v>
      </c>
      <c r="J12" s="6">
        <f>STDEV(C10:C12)/I12*10000</f>
        <v>1.1166210893837765</v>
      </c>
      <c r="K12" s="6">
        <f>AVERAGE(D10:D12)</f>
        <v>37.766666666666666</v>
      </c>
      <c r="L12" s="6">
        <f>STDEV(D10:D12)</f>
        <v>1.1676186592091318</v>
      </c>
      <c r="M12" s="6">
        <f>AVERAGE(E10:E12)</f>
        <v>478.33333333333331</v>
      </c>
      <c r="N12" s="6">
        <f>STDEV(E10:E12)</f>
        <v>7.0237691685684931</v>
      </c>
      <c r="O12" s="6">
        <f>AVERAGE(F10:F12)</f>
        <v>944.66666666666663</v>
      </c>
      <c r="P12" s="6">
        <f>STDEV(F10:F12)</f>
        <v>12.897028081435403</v>
      </c>
      <c r="Q12" s="6">
        <f>AVERAGE(G10:G12)</f>
        <v>94.666666666666671</v>
      </c>
      <c r="R12" s="6">
        <f>STDEV(G10:G12)</f>
        <v>15.044378795195698</v>
      </c>
      <c r="S12" s="6">
        <f>AVERAGE(H10:H12)</f>
        <v>189.33333333333334</v>
      </c>
      <c r="T12" s="6">
        <f>STDEV(H10:H12)</f>
        <v>23.028967265887832</v>
      </c>
    </row>
    <row r="13" spans="1:20" x14ac:dyDescent="0.25">
      <c r="A13">
        <v>50</v>
      </c>
      <c r="B13">
        <v>8</v>
      </c>
      <c r="C13">
        <v>2.3570549999999999</v>
      </c>
      <c r="D13">
        <v>41.1</v>
      </c>
      <c r="E13">
        <v>488</v>
      </c>
      <c r="F13">
        <v>942</v>
      </c>
      <c r="G13">
        <v>110</v>
      </c>
      <c r="H13">
        <v>220</v>
      </c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x14ac:dyDescent="0.25">
      <c r="A14">
        <v>51</v>
      </c>
      <c r="B14">
        <v>8</v>
      </c>
      <c r="C14">
        <v>2.3567239999999998</v>
      </c>
      <c r="D14">
        <v>39.799999999999997</v>
      </c>
      <c r="E14">
        <v>484</v>
      </c>
      <c r="F14">
        <v>932</v>
      </c>
      <c r="G14">
        <v>83</v>
      </c>
      <c r="H14">
        <v>179</v>
      </c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x14ac:dyDescent="0.25">
      <c r="A15">
        <v>52</v>
      </c>
      <c r="B15">
        <v>8</v>
      </c>
      <c r="C15">
        <v>2.357275</v>
      </c>
      <c r="D15">
        <v>41.8</v>
      </c>
      <c r="E15">
        <v>490</v>
      </c>
      <c r="F15">
        <v>951</v>
      </c>
      <c r="G15">
        <v>116</v>
      </c>
      <c r="H15">
        <v>227</v>
      </c>
      <c r="I15" s="7">
        <f>AVERAGE(C13:C15)</f>
        <v>2.3570180000000001</v>
      </c>
      <c r="J15" s="6">
        <f>STDEV(C13:C15)/I15*10000</f>
        <v>1.1767291147120591</v>
      </c>
      <c r="K15" s="6">
        <f>AVERAGE(D13:D15)</f>
        <v>40.9</v>
      </c>
      <c r="L15" s="6">
        <f>STDEV(D13:D15)</f>
        <v>1.0148891565092222</v>
      </c>
      <c r="M15" s="6">
        <f>AVERAGE(E13:E15)</f>
        <v>487.33333333333331</v>
      </c>
      <c r="N15" s="6">
        <f>STDEV(E13:E15)</f>
        <v>3.0550504633038931</v>
      </c>
      <c r="O15" s="6">
        <f>AVERAGE(F13:F15)</f>
        <v>941.66666666666663</v>
      </c>
      <c r="P15" s="6">
        <f>STDEV(F13:F15)</f>
        <v>9.5043849529221696</v>
      </c>
      <c r="Q15" s="6">
        <f>AVERAGE(G13:G15)</f>
        <v>103</v>
      </c>
      <c r="R15" s="6">
        <f>STDEV(G13:G15)</f>
        <v>17.578395831246947</v>
      </c>
      <c r="S15" s="6">
        <f>AVERAGE(H13:H15)</f>
        <v>208.66666666666666</v>
      </c>
      <c r="T15" s="6">
        <f>STDEV(H13:H15)</f>
        <v>25.929391302792585</v>
      </c>
    </row>
    <row r="16" spans="1:20" x14ac:dyDescent="0.25">
      <c r="A16">
        <v>53</v>
      </c>
      <c r="B16">
        <v>9</v>
      </c>
      <c r="C16">
        <v>2.0394109999999999</v>
      </c>
      <c r="D16">
        <v>47.2</v>
      </c>
      <c r="E16">
        <v>480</v>
      </c>
      <c r="F16">
        <v>898</v>
      </c>
      <c r="G16">
        <v>74</v>
      </c>
      <c r="H16">
        <v>152</v>
      </c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>
        <v>54</v>
      </c>
      <c r="B17">
        <v>9</v>
      </c>
      <c r="C17">
        <v>2.0407109999999999</v>
      </c>
      <c r="D17">
        <v>52.1</v>
      </c>
      <c r="E17">
        <v>505</v>
      </c>
      <c r="F17">
        <v>953</v>
      </c>
      <c r="G17">
        <v>93</v>
      </c>
      <c r="H17">
        <v>173</v>
      </c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>
        <v>55</v>
      </c>
      <c r="B18">
        <v>9</v>
      </c>
      <c r="C18">
        <v>2.0389930000000001</v>
      </c>
      <c r="D18">
        <v>45.9</v>
      </c>
      <c r="E18">
        <v>471</v>
      </c>
      <c r="F18">
        <v>878</v>
      </c>
      <c r="G18">
        <v>76</v>
      </c>
      <c r="H18">
        <v>150</v>
      </c>
      <c r="I18" s="7">
        <f>AVERAGE(C16:C18)</f>
        <v>2.0397049999999997</v>
      </c>
      <c r="J18" s="6">
        <f>STDEV(C16:C18)/I18*10000</f>
        <v>4.3924966115971831</v>
      </c>
      <c r="K18" s="6">
        <f>AVERAGE(D16:D18)</f>
        <v>48.400000000000006</v>
      </c>
      <c r="L18" s="6">
        <f>STDEV(D16:D18)</f>
        <v>3.2695565448543635</v>
      </c>
      <c r="M18" s="6">
        <f>AVERAGE(E16:E18)</f>
        <v>485.33333333333331</v>
      </c>
      <c r="N18" s="6">
        <f>STDEV(E16:E18)</f>
        <v>17.616280348965081</v>
      </c>
      <c r="O18" s="6">
        <f>AVERAGE(F16:F18)</f>
        <v>909.66666666666663</v>
      </c>
      <c r="P18" s="6">
        <f>STDEV(F16:F18)</f>
        <v>38.837267325770142</v>
      </c>
      <c r="Q18" s="6">
        <f>AVERAGE(G16:G18)</f>
        <v>81</v>
      </c>
      <c r="R18" s="6">
        <f>STDEV(G16:G18)</f>
        <v>10.440306508910551</v>
      </c>
      <c r="S18" s="6">
        <f>AVERAGE(H16:H18)</f>
        <v>158.33333333333334</v>
      </c>
      <c r="T18" s="6">
        <f>STDEV(H16:H18)</f>
        <v>12.741009902410928</v>
      </c>
    </row>
    <row r="19" spans="1:20" x14ac:dyDescent="0.25">
      <c r="A19">
        <v>56</v>
      </c>
      <c r="B19">
        <v>10</v>
      </c>
      <c r="C19">
        <v>1.7739240000000001</v>
      </c>
      <c r="D19">
        <v>53.2</v>
      </c>
      <c r="E19">
        <v>470</v>
      </c>
      <c r="F19">
        <v>893</v>
      </c>
      <c r="G19">
        <v>70</v>
      </c>
      <c r="H19">
        <v>149</v>
      </c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>
        <v>57</v>
      </c>
      <c r="B20">
        <v>10</v>
      </c>
      <c r="C20">
        <v>1.7729379999999999</v>
      </c>
      <c r="D20">
        <v>49.5</v>
      </c>
      <c r="E20">
        <v>450</v>
      </c>
      <c r="F20">
        <v>854</v>
      </c>
      <c r="G20">
        <v>58</v>
      </c>
      <c r="H20">
        <v>131</v>
      </c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>
        <v>58</v>
      </c>
      <c r="B21">
        <v>10</v>
      </c>
      <c r="C21">
        <v>1.773647</v>
      </c>
      <c r="D21">
        <v>52.2</v>
      </c>
      <c r="E21">
        <v>463</v>
      </c>
      <c r="F21">
        <v>883</v>
      </c>
      <c r="G21">
        <v>67</v>
      </c>
      <c r="H21">
        <v>138</v>
      </c>
      <c r="I21" s="7">
        <f>AVERAGE(C19:C21)</f>
        <v>1.7735029999999998</v>
      </c>
      <c r="J21" s="6">
        <f>STDEV(C19:C21)/I21*10000</f>
        <v>2.8673662724798219</v>
      </c>
      <c r="K21" s="6">
        <f>AVERAGE(D19:D21)</f>
        <v>51.633333333333333</v>
      </c>
      <c r="L21" s="6">
        <f>STDEV(D19:D21)</f>
        <v>1.9139836293274139</v>
      </c>
      <c r="M21" s="6">
        <f>AVERAGE(E19:E21)</f>
        <v>461</v>
      </c>
      <c r="N21" s="6">
        <f>STDEV(E19:E21)</f>
        <v>10.148891565092219</v>
      </c>
      <c r="O21" s="6">
        <f>AVERAGE(F19:F21)</f>
        <v>876.66666666666663</v>
      </c>
      <c r="P21" s="6">
        <f>STDEV(F19:F21)</f>
        <v>20.256686138984659</v>
      </c>
      <c r="Q21" s="6">
        <f>AVERAGE(G19:G21)</f>
        <v>65</v>
      </c>
      <c r="R21" s="6">
        <f>STDEV(G19:G21)</f>
        <v>6.2449979983983983</v>
      </c>
      <c r="S21" s="6">
        <f>AVERAGE(H19:H21)</f>
        <v>139.33333333333334</v>
      </c>
      <c r="T21" s="6">
        <f>STDEV(H19:H21)</f>
        <v>9.0737717258774655</v>
      </c>
    </row>
    <row r="22" spans="1:20" x14ac:dyDescent="0.25">
      <c r="A22">
        <v>59</v>
      </c>
      <c r="B22">
        <v>11</v>
      </c>
      <c r="C22">
        <v>1.5497780000000001</v>
      </c>
      <c r="D22">
        <v>59.7</v>
      </c>
      <c r="E22">
        <v>456</v>
      </c>
      <c r="F22">
        <v>883</v>
      </c>
      <c r="G22">
        <v>63</v>
      </c>
      <c r="H22">
        <v>152</v>
      </c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>
        <v>60</v>
      </c>
      <c r="B23">
        <v>11</v>
      </c>
      <c r="C23">
        <v>1.549393</v>
      </c>
      <c r="D23">
        <v>58.6</v>
      </c>
      <c r="E23">
        <v>454</v>
      </c>
      <c r="F23">
        <v>871</v>
      </c>
      <c r="G23">
        <v>56</v>
      </c>
      <c r="H23">
        <v>136</v>
      </c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>
        <v>61</v>
      </c>
      <c r="B24">
        <v>11</v>
      </c>
      <c r="C24">
        <v>1.5492870000000001</v>
      </c>
      <c r="D24">
        <v>57.8</v>
      </c>
      <c r="E24">
        <v>449</v>
      </c>
      <c r="F24">
        <v>869</v>
      </c>
      <c r="G24">
        <v>62</v>
      </c>
      <c r="H24">
        <v>129</v>
      </c>
      <c r="I24" s="7">
        <f>AVERAGE(C22:C24)</f>
        <v>1.5494859999999999</v>
      </c>
      <c r="J24" s="6">
        <f>STDEV(C22:C24)/I24*10000</f>
        <v>1.6674804436932473</v>
      </c>
      <c r="K24" s="6">
        <f>AVERAGE(D22:D24)</f>
        <v>58.70000000000001</v>
      </c>
      <c r="L24" s="6">
        <f>STDEV(D22:D24)</f>
        <v>0.95393920141694843</v>
      </c>
      <c r="M24" s="6">
        <f>AVERAGE(E22:E24)</f>
        <v>453</v>
      </c>
      <c r="N24" s="6">
        <f>STDEV(E22:E24)</f>
        <v>3.6055512754639891</v>
      </c>
      <c r="O24" s="6">
        <f>AVERAGE(F22:F24)</f>
        <v>874.33333333333337</v>
      </c>
      <c r="P24" s="6">
        <f>STDEV(F22:F24)</f>
        <v>7.5718777944003657</v>
      </c>
      <c r="Q24" s="6">
        <f>AVERAGE(G22:G24)</f>
        <v>60.333333333333336</v>
      </c>
      <c r="R24" s="6">
        <f>STDEV(G22:G24)</f>
        <v>3.7859388972001828</v>
      </c>
      <c r="S24" s="6">
        <f>AVERAGE(H22:H24)</f>
        <v>139</v>
      </c>
      <c r="T24" s="6">
        <f>STDEV(H22:H24)</f>
        <v>11.789826122551595</v>
      </c>
    </row>
    <row r="25" spans="1:20" x14ac:dyDescent="0.25">
      <c r="A25">
        <v>62</v>
      </c>
      <c r="B25">
        <v>13</v>
      </c>
      <c r="C25">
        <v>1.1956180000000001</v>
      </c>
      <c r="D25">
        <v>64.599999999999994</v>
      </c>
      <c r="E25">
        <v>423</v>
      </c>
      <c r="F25">
        <v>829</v>
      </c>
      <c r="G25">
        <v>55</v>
      </c>
      <c r="H25">
        <v>146</v>
      </c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>
        <v>63</v>
      </c>
      <c r="B26">
        <v>13</v>
      </c>
      <c r="C26">
        <v>1.196258</v>
      </c>
      <c r="D26">
        <v>66.599999999999994</v>
      </c>
      <c r="E26">
        <v>426</v>
      </c>
      <c r="F26">
        <v>842</v>
      </c>
      <c r="G26">
        <v>60</v>
      </c>
      <c r="H26">
        <v>162</v>
      </c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>
        <v>64</v>
      </c>
      <c r="B27">
        <v>13</v>
      </c>
      <c r="C27">
        <v>1.194563</v>
      </c>
      <c r="D27">
        <v>60.5</v>
      </c>
      <c r="E27">
        <v>407</v>
      </c>
      <c r="F27">
        <v>798</v>
      </c>
      <c r="G27">
        <v>45</v>
      </c>
      <c r="H27">
        <v>136</v>
      </c>
      <c r="I27" s="7">
        <f>AVERAGE(C25:C27)</f>
        <v>1.1954796666666667</v>
      </c>
      <c r="J27" s="6">
        <f>STDEV(C25:C27)/I27*10000</f>
        <v>7.1596820001713883</v>
      </c>
      <c r="K27" s="6">
        <f>AVERAGE(D25:D27)</f>
        <v>63.9</v>
      </c>
      <c r="L27" s="6">
        <f>STDEV(D25:D27)</f>
        <v>3.1096623610932395</v>
      </c>
      <c r="M27" s="6">
        <f>AVERAGE(E25:E27)</f>
        <v>418.66666666666669</v>
      </c>
      <c r="N27" s="6">
        <f>STDEV(E25:E27)</f>
        <v>10.214368964029708</v>
      </c>
      <c r="O27" s="6">
        <f>AVERAGE(F25:F27)</f>
        <v>823</v>
      </c>
      <c r="P27" s="6">
        <f>STDEV(F25:F27)</f>
        <v>22.605309110914629</v>
      </c>
      <c r="Q27" s="6">
        <f>AVERAGE(G25:G27)</f>
        <v>53.333333333333336</v>
      </c>
      <c r="R27" s="6">
        <f>STDEV(G25:G27)</f>
        <v>7.6376261582597138</v>
      </c>
      <c r="S27" s="6">
        <f>AVERAGE(H25:H27)</f>
        <v>148</v>
      </c>
      <c r="T27" s="6">
        <f>STDEV(H25:H27)</f>
        <v>13.114877048604001</v>
      </c>
    </row>
    <row r="28" spans="1:20" x14ac:dyDescent="0.25">
      <c r="A28">
        <v>65</v>
      </c>
      <c r="B28">
        <v>15</v>
      </c>
      <c r="C28">
        <v>0.93264599999999998</v>
      </c>
      <c r="D28">
        <v>68.400000000000006</v>
      </c>
      <c r="E28">
        <v>396</v>
      </c>
      <c r="F28">
        <v>784</v>
      </c>
      <c r="G28">
        <v>46</v>
      </c>
      <c r="H28">
        <v>166</v>
      </c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>
        <v>66</v>
      </c>
      <c r="B29">
        <v>15</v>
      </c>
      <c r="C29">
        <v>0.93160200000000004</v>
      </c>
      <c r="D29">
        <v>64.2</v>
      </c>
      <c r="E29">
        <v>378</v>
      </c>
      <c r="F29">
        <v>756</v>
      </c>
      <c r="G29">
        <v>46</v>
      </c>
      <c r="H29">
        <v>168</v>
      </c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>
        <v>67</v>
      </c>
      <c r="B30">
        <v>15</v>
      </c>
      <c r="C30">
        <v>0.931759</v>
      </c>
      <c r="D30">
        <v>64.8</v>
      </c>
      <c r="E30">
        <v>388</v>
      </c>
      <c r="F30">
        <v>772</v>
      </c>
      <c r="G30">
        <v>24</v>
      </c>
      <c r="H30">
        <v>120</v>
      </c>
      <c r="I30" s="7">
        <f>AVERAGE(C28:C30)</f>
        <v>0.93200233333333327</v>
      </c>
      <c r="J30" s="6">
        <f>STDEV(C28:C30)/I30*10000</f>
        <v>6.0400268124131582</v>
      </c>
      <c r="K30" s="6">
        <f>AVERAGE(D28:D30)</f>
        <v>65.800000000000011</v>
      </c>
      <c r="L30" s="6">
        <f>STDEV(D28:D30)</f>
        <v>2.2715633383201124</v>
      </c>
      <c r="M30" s="6">
        <f>AVERAGE(E28:E30)</f>
        <v>387.33333333333331</v>
      </c>
      <c r="N30" s="6">
        <f>STDEV(E28:E30)</f>
        <v>9.0184995056457886</v>
      </c>
      <c r="O30" s="6">
        <f>AVERAGE(F28:F30)</f>
        <v>770.66666666666663</v>
      </c>
      <c r="P30" s="6">
        <f>STDEV(F28:F30)</f>
        <v>14.047538337136986</v>
      </c>
      <c r="Q30" s="6">
        <f>AVERAGE(G28:G30)</f>
        <v>38.666666666666664</v>
      </c>
      <c r="R30" s="6">
        <f>STDEV(G28:G30)</f>
        <v>12.701705922171772</v>
      </c>
      <c r="S30" s="6">
        <f>AVERAGE(H28:H30)</f>
        <v>151.33333333333334</v>
      </c>
      <c r="T30" s="6">
        <f>STDEV(H28:H30)</f>
        <v>27.153882472555111</v>
      </c>
    </row>
    <row r="31" spans="1:20" x14ac:dyDescent="0.25">
      <c r="A31">
        <v>68</v>
      </c>
      <c r="B31">
        <v>20</v>
      </c>
      <c r="C31">
        <v>0.51909099999999997</v>
      </c>
      <c r="D31">
        <v>67</v>
      </c>
      <c r="E31">
        <v>330</v>
      </c>
      <c r="F31">
        <v>679</v>
      </c>
      <c r="G31">
        <v>17</v>
      </c>
      <c r="H31">
        <v>197</v>
      </c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>
        <v>69</v>
      </c>
      <c r="B32">
        <v>20</v>
      </c>
      <c r="C32">
        <v>0.51662399999999997</v>
      </c>
      <c r="D32">
        <v>60.6</v>
      </c>
      <c r="E32">
        <v>322</v>
      </c>
      <c r="F32">
        <v>661</v>
      </c>
      <c r="G32">
        <v>-15</v>
      </c>
      <c r="H32">
        <v>138</v>
      </c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2" x14ac:dyDescent="0.25">
      <c r="A33">
        <v>70</v>
      </c>
      <c r="B33">
        <v>20</v>
      </c>
      <c r="C33">
        <v>0.51525900000000002</v>
      </c>
      <c r="D33">
        <v>57.1</v>
      </c>
      <c r="E33">
        <v>310</v>
      </c>
      <c r="F33">
        <v>642</v>
      </c>
      <c r="G33">
        <v>-20</v>
      </c>
      <c r="H33">
        <v>124</v>
      </c>
      <c r="I33" s="7">
        <f>AVERAGE(C31:C33)</f>
        <v>0.51699133333333336</v>
      </c>
      <c r="J33" s="6">
        <f>STDEV(C31:C33)/I33*10000</f>
        <v>37.567936001081215</v>
      </c>
      <c r="K33" s="6">
        <f>AVERAGE(D31:D33)</f>
        <v>61.566666666666663</v>
      </c>
      <c r="L33" s="6">
        <f>STDEV(D31:D33)</f>
        <v>5.0202921561731175</v>
      </c>
      <c r="M33" s="6">
        <f>AVERAGE(E31:E33)</f>
        <v>320.66666666666669</v>
      </c>
      <c r="N33" s="6">
        <f>STDEV(E31:E33)</f>
        <v>10.066445913694334</v>
      </c>
      <c r="O33" s="6">
        <f>AVERAGE(F31:F33)</f>
        <v>660.66666666666663</v>
      </c>
      <c r="P33" s="6">
        <f>STDEV(F31:F33)</f>
        <v>18.502252115170556</v>
      </c>
      <c r="Q33" s="6">
        <f>AVERAGE(G31:G33)</f>
        <v>-6</v>
      </c>
      <c r="R33" s="6">
        <f>STDEV(G31:G33)</f>
        <v>20.074859899884732</v>
      </c>
      <c r="S33" s="6">
        <f>AVERAGE(H31:H33)</f>
        <v>153</v>
      </c>
      <c r="T33" s="6">
        <f>STDEV(H31:H33)</f>
        <v>38.742741255621034</v>
      </c>
    </row>
    <row r="34" spans="1:22" x14ac:dyDescent="0.25">
      <c r="A34">
        <v>71</v>
      </c>
      <c r="B34">
        <v>30</v>
      </c>
      <c r="C34">
        <v>0.19867099999999999</v>
      </c>
      <c r="D34">
        <v>46.7</v>
      </c>
      <c r="E34">
        <v>258</v>
      </c>
      <c r="F34">
        <v>546</v>
      </c>
      <c r="G34">
        <v>-118</v>
      </c>
      <c r="H34">
        <v>98</v>
      </c>
      <c r="I34" s="7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2" x14ac:dyDescent="0.25">
      <c r="A35">
        <v>72</v>
      </c>
      <c r="B35">
        <v>30</v>
      </c>
      <c r="C35">
        <v>0.19886599999999999</v>
      </c>
      <c r="D35">
        <v>47.2</v>
      </c>
      <c r="E35">
        <v>259</v>
      </c>
      <c r="F35">
        <v>544</v>
      </c>
      <c r="G35">
        <v>-118</v>
      </c>
      <c r="H35">
        <v>110</v>
      </c>
      <c r="I35" s="7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2" x14ac:dyDescent="0.25">
      <c r="A36">
        <v>73</v>
      </c>
      <c r="B36">
        <v>30</v>
      </c>
      <c r="C36">
        <v>0.19470000000000001</v>
      </c>
      <c r="D36">
        <v>43.2</v>
      </c>
      <c r="E36">
        <v>240</v>
      </c>
      <c r="F36">
        <v>508</v>
      </c>
      <c r="G36">
        <v>-105</v>
      </c>
      <c r="H36">
        <v>119</v>
      </c>
      <c r="I36" s="7">
        <f>AVERAGE(C34:C36)</f>
        <v>0.19741233333333333</v>
      </c>
      <c r="J36" s="6">
        <f>STDEV(C34:C36)/I36*10000</f>
        <v>119.08942924417057</v>
      </c>
      <c r="K36" s="6">
        <f>AVERAGE(D34:D36)</f>
        <v>45.70000000000001</v>
      </c>
      <c r="L36" s="6">
        <f>STDEV(D34:D36)</f>
        <v>2.179449471770337</v>
      </c>
      <c r="M36" s="6">
        <f>AVERAGE(E34:E36)</f>
        <v>252.33333333333334</v>
      </c>
      <c r="N36" s="6">
        <f>STDEV(E34:E36)</f>
        <v>10.692676621563626</v>
      </c>
      <c r="O36" s="6">
        <f>AVERAGE(F34:F36)</f>
        <v>532.66666666666663</v>
      </c>
      <c r="P36" s="6">
        <f>STDEV(F34:F36)</f>
        <v>21.385353243127252</v>
      </c>
      <c r="Q36" s="6">
        <f>AVERAGE(G34:G36)</f>
        <v>-113.66666666666667</v>
      </c>
      <c r="R36" s="6">
        <f>STDEV(G34:G36)</f>
        <v>7.5055534994651349</v>
      </c>
      <c r="S36" s="6">
        <f>AVERAGE(H34:H36)</f>
        <v>109</v>
      </c>
      <c r="T36" s="6">
        <f>STDEV(H34:H36)</f>
        <v>10.535653752852738</v>
      </c>
    </row>
    <row r="37" spans="1:22" x14ac:dyDescent="0.25">
      <c r="A37">
        <v>74</v>
      </c>
      <c r="B37">
        <v>50</v>
      </c>
    </row>
    <row r="38" spans="1:22" x14ac:dyDescent="0.25">
      <c r="A38">
        <v>75</v>
      </c>
      <c r="B38">
        <v>50</v>
      </c>
      <c r="M38" t="s">
        <v>27</v>
      </c>
      <c r="N38" s="5">
        <f>AVERAGE(N6,N9,N12,N15,N18,N21,N24,N27,N30,N33,N37,N36,N37)</f>
        <v>8.6360086175359179</v>
      </c>
      <c r="P38" s="5">
        <f>AVERAGE(P6,P9,P12,P15,P18,P21,P24,P27,P30,P33,P37,P36,P37)</f>
        <v>18.090389171241327</v>
      </c>
      <c r="R38" s="5">
        <f>AVERAGE(R6,R9,R12,R15,R18,R21,R24,R27,R30,R33,R37,R36,R37)</f>
        <v>10.721455566423607</v>
      </c>
      <c r="T38" s="5">
        <f>AVERAGE(T6,T9,T12,T15,T18,T21,T24,T27,T30,T33,T37,T36,T37)</f>
        <v>18.785481898669726</v>
      </c>
    </row>
    <row r="39" spans="1:22" x14ac:dyDescent="0.25">
      <c r="A39">
        <v>76</v>
      </c>
      <c r="B39">
        <v>50</v>
      </c>
      <c r="M39" t="s">
        <v>28</v>
      </c>
    </row>
    <row r="40" spans="1:22" x14ac:dyDescent="0.25">
      <c r="B40">
        <v>90</v>
      </c>
    </row>
    <row r="41" spans="1:22" x14ac:dyDescent="0.25">
      <c r="B41">
        <v>90</v>
      </c>
    </row>
    <row r="42" spans="1:22" x14ac:dyDescent="0.25">
      <c r="B42">
        <v>90</v>
      </c>
    </row>
    <row r="44" spans="1:22" x14ac:dyDescent="0.25">
      <c r="B44" s="1"/>
      <c r="C44" s="1" t="s">
        <v>23</v>
      </c>
      <c r="D44" s="1"/>
      <c r="E44" s="1"/>
      <c r="F44" s="1"/>
      <c r="G44" s="1"/>
      <c r="H44" s="1"/>
      <c r="P44" s="1" t="s">
        <v>25</v>
      </c>
    </row>
    <row r="45" spans="1:22" x14ac:dyDescent="0.25">
      <c r="B45" s="1"/>
      <c r="C45" s="1"/>
      <c r="D45" s="1"/>
      <c r="E45" s="1"/>
      <c r="F45" s="1"/>
      <c r="G45" s="1"/>
      <c r="H45" s="1"/>
      <c r="K45" s="1" t="s">
        <v>37</v>
      </c>
      <c r="O45" s="3"/>
      <c r="P45" s="3"/>
      <c r="Q45" s="3"/>
      <c r="R45" s="3"/>
      <c r="S45" s="3"/>
      <c r="T45" s="3"/>
      <c r="U45" s="3"/>
      <c r="V45" s="3"/>
    </row>
    <row r="46" spans="1:22" x14ac:dyDescent="0.25">
      <c r="B46" s="2" t="s">
        <v>2</v>
      </c>
      <c r="C46" s="2" t="s">
        <v>24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26</v>
      </c>
      <c r="J46" s="2" t="s">
        <v>29</v>
      </c>
      <c r="K46" s="2" t="s">
        <v>30</v>
      </c>
      <c r="L46" s="2" t="s">
        <v>31</v>
      </c>
      <c r="M46" s="2" t="s">
        <v>32</v>
      </c>
      <c r="O46" s="2" t="s">
        <v>2</v>
      </c>
      <c r="P46" s="2" t="s">
        <v>3</v>
      </c>
      <c r="Q46" s="2" t="s">
        <v>4</v>
      </c>
      <c r="R46" s="2" t="s">
        <v>5</v>
      </c>
      <c r="S46" s="2" t="s">
        <v>6</v>
      </c>
      <c r="T46" s="2" t="s">
        <v>7</v>
      </c>
      <c r="U46" s="2" t="s">
        <v>8</v>
      </c>
      <c r="V46" s="2" t="s">
        <v>24</v>
      </c>
    </row>
    <row r="47" spans="1:22" x14ac:dyDescent="0.25">
      <c r="B47" s="3"/>
      <c r="C47" s="3"/>
      <c r="D47" s="3"/>
      <c r="E47" s="3"/>
      <c r="F47" s="3"/>
      <c r="G47" s="3"/>
      <c r="H47" s="3"/>
      <c r="J47" s="8" t="s">
        <v>33</v>
      </c>
      <c r="K47" s="8" t="s">
        <v>34</v>
      </c>
      <c r="L47" s="8" t="s">
        <v>35</v>
      </c>
      <c r="M47" s="8" t="s">
        <v>36</v>
      </c>
      <c r="O47" s="3"/>
      <c r="P47" s="3"/>
      <c r="Q47" s="3"/>
      <c r="R47" s="3"/>
      <c r="S47" s="3"/>
      <c r="T47" s="3"/>
      <c r="U47" s="3"/>
      <c r="V47" s="3"/>
    </row>
    <row r="48" spans="1:22" x14ac:dyDescent="0.25">
      <c r="B48" s="3">
        <v>7.2</v>
      </c>
      <c r="C48" s="3">
        <v>10725</v>
      </c>
      <c r="D48" s="3">
        <v>3.34</v>
      </c>
      <c r="E48" s="3">
        <v>15</v>
      </c>
      <c r="F48" s="3">
        <v>-9</v>
      </c>
      <c r="G48" s="3">
        <v>36</v>
      </c>
      <c r="H48" s="3">
        <v>23</v>
      </c>
      <c r="I48" s="6">
        <f>V48-C48</f>
        <v>188.99922701200012</v>
      </c>
      <c r="J48" s="4">
        <f>-E48+427</f>
        <v>412</v>
      </c>
      <c r="K48" s="4">
        <f>-F48+850</f>
        <v>859</v>
      </c>
      <c r="L48" s="4">
        <f>G48+80</f>
        <v>116</v>
      </c>
      <c r="M48" s="4">
        <f>H48+160</f>
        <v>183</v>
      </c>
      <c r="O48" s="3">
        <v>7.2</v>
      </c>
      <c r="P48" s="3">
        <v>2.6494360000000001</v>
      </c>
      <c r="Q48" s="3">
        <v>25.2</v>
      </c>
      <c r="R48" s="3">
        <v>412.7</v>
      </c>
      <c r="S48" s="3">
        <v>920.3</v>
      </c>
      <c r="T48" s="3">
        <v>114.7</v>
      </c>
      <c r="U48" s="3">
        <v>231</v>
      </c>
      <c r="V48" s="6">
        <f>P48*4119.367</f>
        <v>10913.999227012</v>
      </c>
    </row>
    <row r="49" spans="2:22" x14ac:dyDescent="0.25">
      <c r="B49" s="3">
        <v>8</v>
      </c>
      <c r="C49" s="3">
        <v>9555</v>
      </c>
      <c r="D49" s="3">
        <v>3.16</v>
      </c>
      <c r="E49" s="3">
        <v>-37</v>
      </c>
      <c r="F49" s="3">
        <v>16</v>
      </c>
      <c r="G49" s="3">
        <v>26</v>
      </c>
      <c r="H49" s="3">
        <v>2</v>
      </c>
      <c r="I49" s="6">
        <f>V51-C49</f>
        <v>154.42216760600058</v>
      </c>
      <c r="J49" s="4">
        <f t="shared" ref="J49:J54" si="0">-E49+427</f>
        <v>464</v>
      </c>
      <c r="K49" s="4">
        <f t="shared" ref="K49:K54" si="1">-F49+850</f>
        <v>834</v>
      </c>
      <c r="L49" s="4">
        <f t="shared" ref="L49:L54" si="2">G49+80</f>
        <v>106</v>
      </c>
      <c r="M49" s="4">
        <f t="shared" ref="M49:M54" si="3">H49+160</f>
        <v>162</v>
      </c>
      <c r="O49" s="3">
        <v>7.5</v>
      </c>
      <c r="P49" s="3">
        <v>2.5352570000000001</v>
      </c>
      <c r="Q49" s="3">
        <v>31.3</v>
      </c>
      <c r="R49" s="3">
        <v>446.3</v>
      </c>
      <c r="S49" s="3">
        <v>925</v>
      </c>
      <c r="T49" s="3">
        <v>114</v>
      </c>
      <c r="U49" s="3">
        <v>226.7</v>
      </c>
      <c r="V49" s="6">
        <f t="shared" ref="V49:V58" si="4">P49*4119.367</f>
        <v>10443.654022319</v>
      </c>
    </row>
    <row r="50" spans="2:22" x14ac:dyDescent="0.25">
      <c r="B50" s="3">
        <v>9</v>
      </c>
      <c r="C50" s="3">
        <v>8273</v>
      </c>
      <c r="D50" s="3">
        <v>3.33</v>
      </c>
      <c r="E50" s="3">
        <v>-33</v>
      </c>
      <c r="F50" s="3">
        <v>24</v>
      </c>
      <c r="G50" s="3">
        <v>22</v>
      </c>
      <c r="H50" s="3">
        <v>-4</v>
      </c>
      <c r="I50" s="6">
        <f>V52-C50</f>
        <v>129.29346673500004</v>
      </c>
      <c r="J50" s="4">
        <f t="shared" si="0"/>
        <v>460</v>
      </c>
      <c r="K50" s="4">
        <f t="shared" si="1"/>
        <v>826</v>
      </c>
      <c r="L50" s="4">
        <f t="shared" si="2"/>
        <v>102</v>
      </c>
      <c r="M50" s="4">
        <f t="shared" si="3"/>
        <v>156</v>
      </c>
      <c r="O50" s="3">
        <v>7.8</v>
      </c>
      <c r="P50" s="3">
        <v>2.4271162999999998</v>
      </c>
      <c r="Q50" s="3">
        <v>37.799999999999997</v>
      </c>
      <c r="R50" s="3">
        <v>478.3</v>
      </c>
      <c r="S50" s="3">
        <v>944.7</v>
      </c>
      <c r="T50" s="3">
        <v>94.7</v>
      </c>
      <c r="U50" s="3">
        <v>189.3</v>
      </c>
      <c r="V50" s="6">
        <f t="shared" si="4"/>
        <v>9998.1827913820998</v>
      </c>
    </row>
    <row r="51" spans="2:22" x14ac:dyDescent="0.25">
      <c r="B51" s="3">
        <v>11</v>
      </c>
      <c r="C51" s="3">
        <v>6280</v>
      </c>
      <c r="D51" s="3">
        <v>3.21</v>
      </c>
      <c r="E51" s="3">
        <v>-17</v>
      </c>
      <c r="F51" s="3">
        <v>34</v>
      </c>
      <c r="G51" s="3">
        <v>22</v>
      </c>
      <c r="H51" s="3">
        <v>4</v>
      </c>
      <c r="I51" s="6">
        <f>V54-C51</f>
        <v>102.90149536199988</v>
      </c>
      <c r="J51" s="4">
        <f t="shared" si="0"/>
        <v>444</v>
      </c>
      <c r="K51" s="4">
        <f t="shared" si="1"/>
        <v>816</v>
      </c>
      <c r="L51" s="4">
        <f t="shared" si="2"/>
        <v>102</v>
      </c>
      <c r="M51" s="4">
        <f t="shared" si="3"/>
        <v>164</v>
      </c>
      <c r="O51" s="3">
        <v>8</v>
      </c>
      <c r="P51" s="3">
        <v>2.3570180000000001</v>
      </c>
      <c r="Q51" s="3">
        <v>40.9</v>
      </c>
      <c r="R51" s="3">
        <v>487.3</v>
      </c>
      <c r="S51" s="3">
        <v>941.7</v>
      </c>
      <c r="T51" s="3">
        <v>103</v>
      </c>
      <c r="U51" s="3">
        <v>208.7</v>
      </c>
      <c r="V51" s="6">
        <f t="shared" si="4"/>
        <v>9709.4221676060006</v>
      </c>
    </row>
    <row r="52" spans="2:22" x14ac:dyDescent="0.25">
      <c r="B52" s="3">
        <v>13</v>
      </c>
      <c r="C52" s="3">
        <v>4831</v>
      </c>
      <c r="D52" s="3">
        <v>2.72</v>
      </c>
      <c r="E52" s="3">
        <v>-2</v>
      </c>
      <c r="F52" s="3">
        <v>44</v>
      </c>
      <c r="G52" s="3">
        <v>20</v>
      </c>
      <c r="H52" s="3">
        <v>25</v>
      </c>
      <c r="I52" s="6">
        <f>V55-C52</f>
        <v>93.620861160000459</v>
      </c>
      <c r="J52" s="4">
        <f t="shared" si="0"/>
        <v>429</v>
      </c>
      <c r="K52" s="4">
        <f t="shared" si="1"/>
        <v>806</v>
      </c>
      <c r="L52" s="4">
        <f t="shared" si="2"/>
        <v>100</v>
      </c>
      <c r="M52" s="4">
        <f t="shared" si="3"/>
        <v>185</v>
      </c>
      <c r="O52" s="3">
        <v>9</v>
      </c>
      <c r="P52" s="3">
        <v>2.0397050000000001</v>
      </c>
      <c r="Q52" s="3">
        <v>48.4</v>
      </c>
      <c r="R52" s="3">
        <v>485.3</v>
      </c>
      <c r="S52" s="3">
        <v>909.7</v>
      </c>
      <c r="T52" s="3">
        <v>81</v>
      </c>
      <c r="U52" s="3">
        <v>158.30000000000001</v>
      </c>
      <c r="V52" s="6">
        <f t="shared" si="4"/>
        <v>8402.293466735</v>
      </c>
    </row>
    <row r="53" spans="2:22" x14ac:dyDescent="0.25">
      <c r="B53" s="3">
        <v>15</v>
      </c>
      <c r="C53" s="3">
        <v>3747</v>
      </c>
      <c r="D53" s="3">
        <v>2.33</v>
      </c>
      <c r="E53" s="3">
        <v>10</v>
      </c>
      <c r="F53" s="3">
        <v>55</v>
      </c>
      <c r="G53" s="3">
        <v>13</v>
      </c>
      <c r="H53" s="3">
        <v>41</v>
      </c>
      <c r="I53" s="6">
        <f>V56-C53</f>
        <v>92.258282734000204</v>
      </c>
      <c r="J53" s="4">
        <f t="shared" si="0"/>
        <v>417</v>
      </c>
      <c r="K53" s="4">
        <f t="shared" si="1"/>
        <v>795</v>
      </c>
      <c r="L53" s="4">
        <f t="shared" si="2"/>
        <v>93</v>
      </c>
      <c r="M53" s="4">
        <f t="shared" si="3"/>
        <v>201</v>
      </c>
      <c r="O53" s="3">
        <v>10</v>
      </c>
      <c r="P53" s="3">
        <v>1.7735030000000001</v>
      </c>
      <c r="Q53" s="3">
        <v>51.6</v>
      </c>
      <c r="R53" s="3">
        <v>461</v>
      </c>
      <c r="S53" s="3">
        <v>876.7</v>
      </c>
      <c r="T53" s="3">
        <v>65</v>
      </c>
      <c r="U53" s="3">
        <v>139.30000000000001</v>
      </c>
      <c r="V53" s="6">
        <f t="shared" si="4"/>
        <v>7305.7097326010007</v>
      </c>
    </row>
    <row r="54" spans="2:22" x14ac:dyDescent="0.25">
      <c r="B54" s="3">
        <v>20</v>
      </c>
      <c r="C54" s="3">
        <v>2019</v>
      </c>
      <c r="D54" s="3">
        <v>1.42</v>
      </c>
      <c r="E54" s="3">
        <v>35</v>
      </c>
      <c r="F54" s="3">
        <v>81</v>
      </c>
      <c r="G54" s="3">
        <v>-25</v>
      </c>
      <c r="H54" s="3">
        <v>47</v>
      </c>
      <c r="I54" s="6">
        <f>V57-C54</f>
        <v>110.67566469700023</v>
      </c>
      <c r="J54" s="4">
        <f t="shared" si="0"/>
        <v>392</v>
      </c>
      <c r="K54" s="4">
        <f t="shared" si="1"/>
        <v>769</v>
      </c>
      <c r="L54" s="4">
        <f t="shared" si="2"/>
        <v>55</v>
      </c>
      <c r="M54" s="4">
        <f t="shared" si="3"/>
        <v>207</v>
      </c>
      <c r="O54" s="3">
        <v>11</v>
      </c>
      <c r="P54" s="3">
        <v>1.5494859999999999</v>
      </c>
      <c r="Q54" s="3">
        <v>58.7</v>
      </c>
      <c r="R54" s="3">
        <v>453</v>
      </c>
      <c r="S54" s="3">
        <v>874.3</v>
      </c>
      <c r="T54" s="3">
        <v>60.3</v>
      </c>
      <c r="U54" s="3">
        <v>139</v>
      </c>
      <c r="V54" s="6">
        <f t="shared" si="4"/>
        <v>6382.9014953619999</v>
      </c>
    </row>
    <row r="55" spans="2:22" x14ac:dyDescent="0.25">
      <c r="O55" s="3">
        <v>13</v>
      </c>
      <c r="P55" s="3">
        <v>1.1954800000000001</v>
      </c>
      <c r="Q55" s="3">
        <v>63.9</v>
      </c>
      <c r="R55" s="3">
        <v>418.7</v>
      </c>
      <c r="S55" s="3">
        <v>823</v>
      </c>
      <c r="T55" s="3">
        <v>53.3</v>
      </c>
      <c r="U55" s="3">
        <v>148</v>
      </c>
      <c r="V55" s="6">
        <f t="shared" si="4"/>
        <v>4924.6208611600005</v>
      </c>
    </row>
    <row r="56" spans="2:22" x14ac:dyDescent="0.25">
      <c r="O56" s="3">
        <v>15</v>
      </c>
      <c r="P56" s="3">
        <v>0.932002</v>
      </c>
      <c r="Q56" s="3">
        <v>65.8</v>
      </c>
      <c r="R56" s="3">
        <v>387.3</v>
      </c>
      <c r="S56" s="3">
        <v>770.7</v>
      </c>
      <c r="T56" s="3">
        <v>38.700000000000003</v>
      </c>
      <c r="U56" s="3">
        <v>151.30000000000001</v>
      </c>
      <c r="V56" s="6">
        <f t="shared" si="4"/>
        <v>3839.2582827340002</v>
      </c>
    </row>
    <row r="57" spans="2:22" x14ac:dyDescent="0.25">
      <c r="O57" s="3">
        <v>20</v>
      </c>
      <c r="P57" s="3">
        <v>0.51699099999999998</v>
      </c>
      <c r="Q57" s="3">
        <v>61.6</v>
      </c>
      <c r="R57" s="3">
        <v>320.7</v>
      </c>
      <c r="S57" s="3">
        <v>660.7</v>
      </c>
      <c r="T57" s="3">
        <v>-6</v>
      </c>
      <c r="U57" s="3">
        <v>153</v>
      </c>
      <c r="V57" s="6">
        <f>P57*4119.367</f>
        <v>2129.6756646970002</v>
      </c>
    </row>
    <row r="58" spans="2:22" x14ac:dyDescent="0.25">
      <c r="O58" s="3">
        <v>30</v>
      </c>
      <c r="P58" s="3">
        <v>0.197412</v>
      </c>
      <c r="Q58" s="3">
        <v>45.7</v>
      </c>
      <c r="R58" s="3">
        <v>252.3</v>
      </c>
      <c r="S58" s="3">
        <v>532.70000000000005</v>
      </c>
      <c r="T58" s="3">
        <v>-113.7</v>
      </c>
      <c r="U58" s="3">
        <v>109</v>
      </c>
      <c r="V58" s="6">
        <f t="shared" si="4"/>
        <v>813.21247820400004</v>
      </c>
    </row>
    <row r="59" spans="2:22" x14ac:dyDescent="0.25">
      <c r="O59" s="3">
        <v>50</v>
      </c>
      <c r="P59" s="3"/>
      <c r="Q59" s="3"/>
      <c r="R59" s="3"/>
      <c r="S59" s="3"/>
      <c r="T59" s="3"/>
      <c r="U59" s="3"/>
      <c r="V59" s="3"/>
    </row>
    <row r="60" spans="2:22" x14ac:dyDescent="0.25">
      <c r="O60" s="3">
        <v>90</v>
      </c>
      <c r="P60" s="3"/>
      <c r="Q60" s="3"/>
      <c r="R60" s="3"/>
      <c r="S60" s="3"/>
      <c r="T60" s="3"/>
      <c r="U60" s="3"/>
      <c r="V60" s="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2016-06-02T17:23:15Z</dcterms:created>
  <dcterms:modified xsi:type="dcterms:W3CDTF">2016-06-03T19:01:13Z</dcterms:modified>
</cp:coreProperties>
</file>