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Slack PhaseShifter Faro opmåling\"/>
    </mc:Choice>
  </mc:AlternateContent>
  <xr:revisionPtr revIDLastSave="0" documentId="13_ncr:1_{74239BAB-06FC-4FE5-9667-BF9F822F8CD6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2410084 Report" sheetId="4" r:id="rId1"/>
  </sheets>
  <definedNames>
    <definedName name="Print" localSheetId="0">'2410084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4" l="1"/>
  <c r="AB36" i="4"/>
  <c r="AA17" i="4"/>
  <c r="AA44" i="4"/>
  <c r="AC19" i="4"/>
  <c r="AA11" i="4"/>
  <c r="AA23" i="4"/>
  <c r="AC18" i="4"/>
  <c r="AB6" i="4"/>
  <c r="AA18" i="4"/>
  <c r="AB5" i="4"/>
  <c r="AB33" i="4"/>
  <c r="AB34" i="4"/>
  <c r="AA41" i="4"/>
  <c r="AB12" i="4"/>
  <c r="AA47" i="4"/>
  <c r="AC42" i="4"/>
  <c r="AB30" i="4"/>
  <c r="AA42" i="4"/>
  <c r="AC9" i="4"/>
  <c r="AC37" i="4"/>
  <c r="AB4" i="4"/>
  <c r="AA43" i="4"/>
  <c r="AC38" i="4"/>
  <c r="AA38" i="4"/>
  <c r="AC5" i="4"/>
  <c r="AA8" i="4"/>
  <c r="AB23" i="4"/>
  <c r="AC34" i="4"/>
  <c r="AB22" i="4"/>
  <c r="AB45" i="4"/>
  <c r="AC44" i="4"/>
  <c r="AB32" i="4"/>
  <c r="AA5" i="4"/>
  <c r="AA40" i="4"/>
  <c r="AC15" i="4"/>
  <c r="AB47" i="4"/>
  <c r="AA19" i="4"/>
  <c r="AC14" i="4"/>
  <c r="AB17" i="4"/>
  <c r="AA14" i="4"/>
  <c r="AA33" i="4"/>
  <c r="AB29" i="4"/>
  <c r="AA45" i="4"/>
  <c r="AC46" i="4"/>
  <c r="AA24" i="4"/>
  <c r="AB27" i="4"/>
  <c r="AA34" i="4"/>
  <c r="AC40" i="4"/>
  <c r="AB28" i="4"/>
  <c r="AB48" i="4"/>
  <c r="AA36" i="4"/>
  <c r="AC11" i="4"/>
  <c r="AB43" i="4"/>
  <c r="AA15" i="4"/>
  <c r="AB46" i="4"/>
  <c r="AB9" i="4"/>
  <c r="AA10" i="4"/>
  <c r="AA25" i="4"/>
  <c r="AB21" i="4"/>
  <c r="AC47" i="4"/>
  <c r="AC41" i="4"/>
  <c r="AC43" i="4"/>
  <c r="AA20" i="4"/>
  <c r="AB26" i="4"/>
  <c r="AA16" i="4"/>
  <c r="AC36" i="4"/>
  <c r="AB24" i="4"/>
  <c r="AB44" i="4"/>
  <c r="AA32" i="4"/>
  <c r="AC7" i="4"/>
  <c r="AB39" i="4"/>
  <c r="AC6" i="4"/>
  <c r="AB42" i="4"/>
  <c r="AA37" i="4"/>
  <c r="AA6" i="4"/>
  <c r="AA21" i="4"/>
  <c r="AA29" i="4"/>
  <c r="AA7" i="4"/>
  <c r="AC13" i="4"/>
  <c r="AC39" i="4"/>
  <c r="AC33" i="4"/>
  <c r="AC35" i="4"/>
  <c r="AC32" i="4"/>
  <c r="AB20" i="4"/>
  <c r="AB40" i="4"/>
  <c r="AA28" i="4"/>
  <c r="AC3" i="4"/>
  <c r="AB3" i="4"/>
  <c r="AA9" i="4"/>
  <c r="AB38" i="4"/>
  <c r="AA13" i="4"/>
  <c r="AC17" i="4"/>
  <c r="AC45" i="4"/>
  <c r="AB35" i="4"/>
  <c r="AA46" i="4"/>
  <c r="AB31" i="4"/>
  <c r="AC28" i="4"/>
  <c r="AB16" i="4"/>
  <c r="AB8" i="4"/>
  <c r="AC24" i="4"/>
  <c r="AC20" i="4"/>
  <c r="AC16" i="4"/>
  <c r="AC12" i="4"/>
  <c r="AB11" i="4"/>
  <c r="AA12" i="4"/>
  <c r="AC31" i="4"/>
  <c r="AB19" i="4"/>
  <c r="AA35" i="4"/>
  <c r="AC30" i="4"/>
  <c r="AB18" i="4"/>
  <c r="AA30" i="4"/>
  <c r="AB37" i="4"/>
  <c r="AC25" i="4"/>
  <c r="AA3" i="4"/>
  <c r="AA4" i="4"/>
  <c r="AC27" i="4"/>
  <c r="AB15" i="4"/>
  <c r="AA31" i="4"/>
  <c r="AC26" i="4"/>
  <c r="AB14" i="4"/>
  <c r="AA26" i="4"/>
  <c r="AB25" i="4"/>
  <c r="AC21" i="4"/>
  <c r="AC8" i="4"/>
  <c r="AC4" i="4"/>
  <c r="AC10" i="4"/>
  <c r="AA48" i="4"/>
  <c r="AC23" i="4"/>
  <c r="AB7" i="4"/>
  <c r="AA27" i="4"/>
  <c r="AC22" i="4"/>
  <c r="AB10" i="4"/>
  <c r="AA22" i="4"/>
  <c r="AB13" i="4"/>
  <c r="AB41" i="4"/>
  <c r="AA39" i="4"/>
  <c r="AC29" i="4"/>
  <c r="D15" i="4" l="1"/>
  <c r="C13" i="4"/>
  <c r="D13" i="4"/>
  <c r="C8" i="4"/>
  <c r="C6" i="4"/>
  <c r="D7" i="4"/>
  <c r="D14" i="4"/>
  <c r="C14" i="4"/>
  <c r="C16" i="4"/>
  <c r="C10" i="4"/>
  <c r="D11" i="4"/>
  <c r="C15" i="4"/>
  <c r="D10" i="4"/>
  <c r="D16" i="4"/>
  <c r="D17" i="4"/>
  <c r="E16" i="4"/>
  <c r="C9" i="4"/>
  <c r="E6" i="4"/>
  <c r="C7" i="4"/>
  <c r="C21" i="4"/>
  <c r="D20" i="4"/>
  <c r="D22" i="4"/>
  <c r="D8" i="4"/>
  <c r="C20" i="4"/>
  <c r="C22" i="4"/>
  <c r="D9" i="4"/>
  <c r="D21" i="4"/>
  <c r="C17" i="4"/>
  <c r="D6" i="4"/>
  <c r="D18" i="4"/>
  <c r="C18" i="4"/>
  <c r="AC50" i="4"/>
  <c r="E13" i="4" s="1"/>
  <c r="E20" i="4"/>
  <c r="E10" i="4"/>
  <c r="C11" i="4"/>
  <c r="E22" i="4"/>
  <c r="E17" i="4" l="1"/>
  <c r="E21" i="4"/>
  <c r="E14" i="4"/>
  <c r="E18" i="4"/>
  <c r="E11" i="4"/>
  <c r="E7" i="4"/>
  <c r="E8" i="4"/>
  <c r="E9" i="4"/>
  <c r="E15" i="4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<sst xmlns="http://schemas.openxmlformats.org/spreadsheetml/2006/main" count="25" uniqueCount="25">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</sst>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24" name="PWSNAP_1738bdb8-e593-4ef0-96cb-61053dfceb57_ef2cb6bd-4d41-4276-818a-d9515d05dce5">
          <a:extLst>
            <a:ext uri="{FF2B5EF4-FFF2-40B4-BE49-F238E27FC236}">
              <a16:creationId xmlns:a16="http://schemas.microsoft.com/office/drawing/2014/main" id="{CAE1182D-0AD3-637A-5F54-A8D10BBCF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26" name="PWSNAP_fa067b64-1190-4bc7-90d9-3f479e352d51_69377597-d096-4073-8c70-e19f8eae75bb">
          <a:extLst>
            <a:ext uri="{FF2B5EF4-FFF2-40B4-BE49-F238E27FC236}">
              <a16:creationId xmlns:a16="http://schemas.microsoft.com/office/drawing/2014/main" id="{4B7DBD5E-CE08-5214-21FD-06C152EE5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28" name="PWSNAP_2f6c886a-98e6-4873-95af-a4992aca1f2a_f5de3313-0bf8-4490-9806-7507b165dca9">
          <a:extLst>
            <a:ext uri="{FF2B5EF4-FFF2-40B4-BE49-F238E27FC236}">
              <a16:creationId xmlns:a16="http://schemas.microsoft.com/office/drawing/2014/main" id="{554C4B43-BDEC-E3AB-FE69-CE44F98CD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35CC-1AF3-4027-9783-DE4F43C74877}">
  <dimension ref="A1:AC50"/>
  <sheetViews>
    <sheetView tabSelected="1" zoomScale="112" zoomScaleNormal="112" workbookViewId="0">
      <selection activeCell="C2" sqref="C2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2410084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Position","2410084","Feature (2)","0","5"),"Name")</f>
        <v>Name</v>
      </c>
      <c r="AB3" s="1" t="str">
        <f>IFERROR(_xll.PW_ReportTableValue("Workspace.Slack.A","Target Position","2410084","Feature (2)","1","5"),"Control")</f>
        <v>Control</v>
      </c>
      <c r="AC3" s="1" t="str">
        <f>IFERROR(_xll.PW_ReportTableValue("Workspace.Slack.A","Target Position","2410084","Feature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Position","2410084","Feature (2)","0","6"),"UST 1")</f>
        <v>UST 1</v>
      </c>
      <c r="AB4" s="1" t="str">
        <f>IFERROR(_xll.PW_ReportTableValue("Workspace.Slack.A","Target Position","2410084","Feature (2)","1","6"),"X")</f>
        <v>X</v>
      </c>
      <c r="AC4" s="3">
        <f>IFERROR(_xll.PW_ReportTableValue("Workspace.Slack.A","Target Position","2410084","Feature (2)","2","6"),-109.095)</f>
        <v>-109.095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Position","2410084","Feature (2)","0","7"),"UST 1")</f>
        <v>UST 1</v>
      </c>
      <c r="AB5" s="1" t="str">
        <f>IFERROR(_xll.PW_ReportTableValue("Workspace.Slack.A","Target Position","2410084","Feature (2)","1","7"),"Y")</f>
        <v>Y</v>
      </c>
      <c r="AC5" s="3">
        <f>IFERROR(_xll.PW_ReportTableValue("Workspace.Slack.A","Target Position","2410084","Feature (2)","2","7"),80.062)</f>
        <v>80.061999999999998</v>
      </c>
    </row>
    <row r="6" spans="1:29" x14ac:dyDescent="0.2">
      <c r="A6" s="10"/>
      <c r="B6" t="s">
        <v>2</v>
      </c>
      <c r="C6" s="3">
        <f>'2410084 Report'!AC4</f>
        <v>-109.095</v>
      </c>
      <c r="D6" s="3">
        <f>'2410084 Report'!AC5</f>
        <v>80.061999999999998</v>
      </c>
      <c r="E6" s="3">
        <f>'2410084 Report'!AC6-'2410084 Report'!$AC$50</f>
        <v>44.585000000000001</v>
      </c>
      <c r="W6" s="11"/>
      <c r="AA6" s="1" t="str">
        <f>IFERROR(_xll.PW_ReportTableValue("Workspace.Slack.A","Target Position","2410084","Feature (2)","0","8"),"UST 1")</f>
        <v>UST 1</v>
      </c>
      <c r="AB6" s="1" t="str">
        <f>IFERROR(_xll.PW_ReportTableValue("Workspace.Slack.A","Target Position","2410084","Feature (2)","1","8"),"Z")</f>
        <v>Z</v>
      </c>
      <c r="AC6" s="3">
        <f>IFERROR(_xll.PW_ReportTableValue("Workspace.Slack.A","Target Position","2410084","Feature (2)","2","8"),44.673)</f>
        <v>44.673000000000002</v>
      </c>
    </row>
    <row r="7" spans="1:29" x14ac:dyDescent="0.2">
      <c r="A7" s="10"/>
      <c r="B7" t="s">
        <v>3</v>
      </c>
      <c r="C7" s="3">
        <f>'2410084 Report'!AC7</f>
        <v>-26.584</v>
      </c>
      <c r="D7" s="3">
        <f>'2410084 Report'!AC8</f>
        <v>80.034000000000006</v>
      </c>
      <c r="E7" s="3">
        <f>'2410084 Report'!AC9-'2410084 Report'!$AC$50</f>
        <v>44.61</v>
      </c>
      <c r="W7" s="11"/>
      <c r="AA7" s="1" t="str">
        <f>IFERROR(_xll.PW_ReportTableValue("Workspace.Slack.A","Target Position","2410084","Feature (2)","0","9"),"UST 2")</f>
        <v>UST 2</v>
      </c>
      <c r="AB7" s="1" t="str">
        <f>IFERROR(_xll.PW_ReportTableValue("Workspace.Slack.A","Target Position","2410084","Feature (2)","1","9"),"X")</f>
        <v>X</v>
      </c>
      <c r="AC7" s="3">
        <f>IFERROR(_xll.PW_ReportTableValue("Workspace.Slack.A","Target Position","2410084","Feature (2)","2","9"),-26.584)</f>
        <v>-26.584</v>
      </c>
    </row>
    <row r="8" spans="1:29" x14ac:dyDescent="0.2">
      <c r="A8" s="10"/>
      <c r="B8" t="s">
        <v>4</v>
      </c>
      <c r="C8" s="3">
        <f>'2410084 Report'!AC10</f>
        <v>55.942</v>
      </c>
      <c r="D8" s="3">
        <f>'2410084 Report'!AC11</f>
        <v>80.034000000000006</v>
      </c>
      <c r="E8" s="3">
        <f>'2410084 Report'!AC12-'2410084 Report'!$AC$50</f>
        <v>44.612000000000002</v>
      </c>
      <c r="W8" s="11"/>
      <c r="AA8" s="1" t="str">
        <f>IFERROR(_xll.PW_ReportTableValue("Workspace.Slack.A","Target Position","2410084","Feature (2)","0","10"),"UST 2")</f>
        <v>UST 2</v>
      </c>
      <c r="AB8" s="1" t="str">
        <f>IFERROR(_xll.PW_ReportTableValue("Workspace.Slack.A","Target Position","2410084","Feature (2)","1","10"),"Y")</f>
        <v>Y</v>
      </c>
      <c r="AC8" s="3">
        <f>IFERROR(_xll.PW_ReportTableValue("Workspace.Slack.A","Target Position","2410084","Feature (2)","2","10"),80.034)</f>
        <v>80.034000000000006</v>
      </c>
    </row>
    <row r="9" spans="1:29" x14ac:dyDescent="0.2">
      <c r="A9" s="10"/>
      <c r="B9" t="s">
        <v>5</v>
      </c>
      <c r="C9" s="3">
        <f>'2410084 Report'!AC13</f>
        <v>-108.962</v>
      </c>
      <c r="D9" s="3">
        <f>'2410084 Report'!AC14</f>
        <v>-81.623000000000005</v>
      </c>
      <c r="E9" s="3">
        <f>'2410084 Report'!AC15-'2410084 Report'!$AC$50</f>
        <v>44.682000000000002</v>
      </c>
      <c r="W9" s="11"/>
      <c r="AA9" s="1" t="str">
        <f>IFERROR(_xll.PW_ReportTableValue("Workspace.Slack.A","Target Position","2410084","Feature (2)","0","11"),"UST 2")</f>
        <v>UST 2</v>
      </c>
      <c r="AB9" s="1" t="str">
        <f>IFERROR(_xll.PW_ReportTableValue("Workspace.Slack.A","Target Position","2410084","Feature (2)","1","11"),"Z")</f>
        <v>Z</v>
      </c>
      <c r="AC9" s="3">
        <f>IFERROR(_xll.PW_ReportTableValue("Workspace.Slack.A","Target Position","2410084","Feature (2)","2","11"),44.698)</f>
        <v>44.698</v>
      </c>
    </row>
    <row r="10" spans="1:29" x14ac:dyDescent="0.2">
      <c r="A10" s="10"/>
      <c r="B10" t="s">
        <v>6</v>
      </c>
      <c r="C10" s="3">
        <f>'2410084 Report'!AC16</f>
        <v>-26.448</v>
      </c>
      <c r="D10" s="3">
        <f>'2410084 Report'!AC17</f>
        <v>-81.47</v>
      </c>
      <c r="E10" s="3">
        <f>'2410084 Report'!AC18-'2410084 Report'!$AC$50</f>
        <v>44.683</v>
      </c>
      <c r="W10" s="11"/>
      <c r="AA10" s="1" t="str">
        <f>IFERROR(_xll.PW_ReportTableValue("Workspace.Slack.A","Target Position","2410084","Feature (2)","0","12"),"UST 3")</f>
        <v>UST 3</v>
      </c>
      <c r="AB10" s="1" t="str">
        <f>IFERROR(_xll.PW_ReportTableValue("Workspace.Slack.A","Target Position","2410084","Feature (2)","1","12"),"X")</f>
        <v>X</v>
      </c>
      <c r="AC10" s="3">
        <f>IFERROR(_xll.PW_ReportTableValue("Workspace.Slack.A","Target Position","2410084","Feature (2)","2","12"),55.942)</f>
        <v>55.942</v>
      </c>
    </row>
    <row r="11" spans="1:29" x14ac:dyDescent="0.2">
      <c r="A11" s="10"/>
      <c r="B11" t="s">
        <v>7</v>
      </c>
      <c r="C11" s="3">
        <f>'2410084 Report'!AC19</f>
        <v>56.072000000000003</v>
      </c>
      <c r="D11" s="3">
        <f>'2410084 Report'!AC20</f>
        <v>-81.325999999999993</v>
      </c>
      <c r="E11" s="3">
        <f>'2410084 Report'!AC21-'2410084 Report'!$AC$50</f>
        <v>44.655000000000001</v>
      </c>
      <c r="W11" s="11"/>
      <c r="AA11" s="1" t="str">
        <f>IFERROR(_xll.PW_ReportTableValue("Workspace.Slack.A","Target Position","2410084","Feature (2)","0","13"),"UST 3")</f>
        <v>UST 3</v>
      </c>
      <c r="AB11" s="1" t="str">
        <f>IFERROR(_xll.PW_ReportTableValue("Workspace.Slack.A","Target Position","2410084","Feature (2)","1","13"),"Y")</f>
        <v>Y</v>
      </c>
      <c r="AC11" s="3">
        <f>IFERROR(_xll.PW_ReportTableValue("Workspace.Slack.A","Target Position","2410084","Feature (2)","2","13"),80.034)</f>
        <v>80.034000000000006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Position","2410084","Feature (2)","0","14"),"UST 3")</f>
        <v>UST 3</v>
      </c>
      <c r="AB12" s="1" t="str">
        <f>IFERROR(_xll.PW_ReportTableValue("Workspace.Slack.A","Target Position","2410084","Feature (2)","1","14"),"Z")</f>
        <v>Z</v>
      </c>
      <c r="AC12" s="3">
        <f>IFERROR(_xll.PW_ReportTableValue("Workspace.Slack.A","Target Position","2410084","Feature (2)","2","14"),44.7)</f>
        <v>44.7</v>
      </c>
    </row>
    <row r="13" spans="1:29" x14ac:dyDescent="0.2">
      <c r="A13" s="10"/>
      <c r="B13" t="s">
        <v>8</v>
      </c>
      <c r="C13" s="3">
        <f>'2410084 Report'!AC22</f>
        <v>-109.146</v>
      </c>
      <c r="D13" s="3">
        <f>'2410084 Report'!AC23</f>
        <v>80.099000000000004</v>
      </c>
      <c r="E13" s="3">
        <f>'2410084 Report'!AC24-'2410084 Report'!$AC$50</f>
        <v>-44.846000000000004</v>
      </c>
      <c r="W13" s="11"/>
      <c r="AA13" s="1" t="str">
        <f>IFERROR(_xll.PW_ReportTableValue("Workspace.Slack.A","Target Position","2410084","Feature (2)","0","15"),"UST 4")</f>
        <v>UST 4</v>
      </c>
      <c r="AB13" s="1" t="str">
        <f>IFERROR(_xll.PW_ReportTableValue("Workspace.Slack.A","Target Position","2410084","Feature (2)","1","15"),"X")</f>
        <v>X</v>
      </c>
      <c r="AC13" s="3">
        <f>IFERROR(_xll.PW_ReportTableValue("Workspace.Slack.A","Target Position","2410084","Feature (2)","2","15"),-108.962)</f>
        <v>-108.962</v>
      </c>
    </row>
    <row r="14" spans="1:29" x14ac:dyDescent="0.2">
      <c r="A14" s="10"/>
      <c r="B14" t="s">
        <v>9</v>
      </c>
      <c r="C14" s="3">
        <f>'2410084 Report'!AC25</f>
        <v>-26.617000000000001</v>
      </c>
      <c r="D14" s="3">
        <f>'2410084 Report'!AC26</f>
        <v>80.103999999999999</v>
      </c>
      <c r="E14" s="3">
        <f>'2410084 Report'!AC27-'2410084 Report'!$AC$50</f>
        <v>-44.829000000000001</v>
      </c>
      <c r="W14" s="11"/>
      <c r="AA14" s="1" t="str">
        <f>IFERROR(_xll.PW_ReportTableValue("Workspace.Slack.A","Target Position","2410084","Feature (2)","0","16"),"UST 4")</f>
        <v>UST 4</v>
      </c>
      <c r="AB14" s="1" t="str">
        <f>IFERROR(_xll.PW_ReportTableValue("Workspace.Slack.A","Target Position","2410084","Feature (2)","1","16"),"Y")</f>
        <v>Y</v>
      </c>
      <c r="AC14" s="3">
        <f>IFERROR(_xll.PW_ReportTableValue("Workspace.Slack.A","Target Position","2410084","Feature (2)","2","16"),-81.623)</f>
        <v>-81.623000000000005</v>
      </c>
    </row>
    <row r="15" spans="1:29" x14ac:dyDescent="0.2">
      <c r="A15" s="10"/>
      <c r="B15" t="s">
        <v>10</v>
      </c>
      <c r="C15" s="3">
        <f>'2410084 Report'!AC28</f>
        <v>55.908999999999999</v>
      </c>
      <c r="D15" s="3">
        <f>'2410084 Report'!AC29</f>
        <v>80.122</v>
      </c>
      <c r="E15" s="3">
        <f>'2410084 Report'!AC30-'2410084 Report'!$AC$50</f>
        <v>-44.816000000000003</v>
      </c>
      <c r="W15" s="11"/>
      <c r="AA15" s="1" t="str">
        <f>IFERROR(_xll.PW_ReportTableValue("Workspace.Slack.A","Target Position","2410084","Feature (2)","0","17"),"UST 4")</f>
        <v>UST 4</v>
      </c>
      <c r="AB15" s="1" t="str">
        <f>IFERROR(_xll.PW_ReportTableValue("Workspace.Slack.A","Target Position","2410084","Feature (2)","1","17"),"Z")</f>
        <v>Z</v>
      </c>
      <c r="AC15" s="3">
        <f>IFERROR(_xll.PW_ReportTableValue("Workspace.Slack.A","Target Position","2410084","Feature (2)","2","17"),44.77)</f>
        <v>44.77</v>
      </c>
    </row>
    <row r="16" spans="1:29" x14ac:dyDescent="0.2">
      <c r="A16" s="10"/>
      <c r="B16" t="s">
        <v>11</v>
      </c>
      <c r="C16" s="3">
        <f>'2410084 Report'!AC31</f>
        <v>-108.961</v>
      </c>
      <c r="D16" s="3">
        <f>'2410084 Report'!AC32</f>
        <v>-81.602000000000004</v>
      </c>
      <c r="E16" s="3">
        <f>'2410084 Report'!AC33-'2410084 Report'!$AC$50</f>
        <v>-44.77</v>
      </c>
      <c r="W16" s="11"/>
      <c r="AA16" s="1" t="str">
        <f>IFERROR(_xll.PW_ReportTableValue("Workspace.Slack.A","Target Position","2410084","Feature (2)","0","18"),"UST 5")</f>
        <v>UST 5</v>
      </c>
      <c r="AB16" s="1" t="str">
        <f>IFERROR(_xll.PW_ReportTableValue("Workspace.Slack.A","Target Position","2410084","Feature (2)","1","18"),"X")</f>
        <v>X</v>
      </c>
      <c r="AC16" s="3">
        <f>IFERROR(_xll.PW_ReportTableValue("Workspace.Slack.A","Target Position","2410084","Feature (2)","2","18"),-26.448)</f>
        <v>-26.448</v>
      </c>
    </row>
    <row r="17" spans="1:29" x14ac:dyDescent="0.2">
      <c r="A17" s="10"/>
      <c r="B17" t="s">
        <v>12</v>
      </c>
      <c r="C17" s="3">
        <f>'2410084 Report'!AC34</f>
        <v>-26.425999999999998</v>
      </c>
      <c r="D17" s="3">
        <f>'2410084 Report'!AC35</f>
        <v>-81.421000000000006</v>
      </c>
      <c r="E17" s="3">
        <f>'2410084 Report'!AC36-'2410084 Report'!$AC$50</f>
        <v>-44.779000000000003</v>
      </c>
      <c r="W17" s="11"/>
      <c r="AA17" s="1" t="str">
        <f>IFERROR(_xll.PW_ReportTableValue("Workspace.Slack.A","Target Position","2410084","Feature (2)","0","19"),"UST 5")</f>
        <v>UST 5</v>
      </c>
      <c r="AB17" s="1" t="str">
        <f>IFERROR(_xll.PW_ReportTableValue("Workspace.Slack.A","Target Position","2410084","Feature (2)","1","19"),"Y")</f>
        <v>Y</v>
      </c>
      <c r="AC17" s="3">
        <f>IFERROR(_xll.PW_ReportTableValue("Workspace.Slack.A","Target Position","2410084","Feature (2)","2","19"),-81.47)</f>
        <v>-81.47</v>
      </c>
    </row>
    <row r="18" spans="1:29" x14ac:dyDescent="0.2">
      <c r="A18" s="10"/>
      <c r="B18" t="s">
        <v>13</v>
      </c>
      <c r="C18" s="3">
        <f>'2410084 Report'!AC37</f>
        <v>56.082999999999998</v>
      </c>
      <c r="D18" s="3">
        <f>'2410084 Report'!AC38</f>
        <v>-81.25</v>
      </c>
      <c r="E18" s="3">
        <f>'2410084 Report'!AC39-'2410084 Report'!$AC$50</f>
        <v>-44.792000000000002</v>
      </c>
      <c r="W18" s="11"/>
      <c r="AA18" s="1" t="str">
        <f>IFERROR(_xll.PW_ReportTableValue("Workspace.Slack.A","Target Position","2410084","Feature (2)","0","20"),"UST 5")</f>
        <v>UST 5</v>
      </c>
      <c r="AB18" s="1" t="str">
        <f>IFERROR(_xll.PW_ReportTableValue("Workspace.Slack.A","Target Position","2410084","Feature (2)","1","20"),"Z")</f>
        <v>Z</v>
      </c>
      <c r="AC18" s="3">
        <f>IFERROR(_xll.PW_ReportTableValue("Workspace.Slack.A","Target Position","2410084","Feature (2)","2","20"),44.771)</f>
        <v>44.771000000000001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Position","2410084","Feature (2)","0","21"),"UST 6")</f>
        <v>UST 6</v>
      </c>
      <c r="AB19" s="1" t="str">
        <f>IFERROR(_xll.PW_ReportTableValue("Workspace.Slack.A","Target Position","2410084","Feature (2)","1","21"),"X")</f>
        <v>X</v>
      </c>
      <c r="AC19" s="3">
        <f>IFERROR(_xll.PW_ReportTableValue("Workspace.Slack.A","Target Position","2410084","Feature (2)","2","21"),56.072)</f>
        <v>56.072000000000003</v>
      </c>
    </row>
    <row r="20" spans="1:29" x14ac:dyDescent="0.2">
      <c r="A20" s="10"/>
      <c r="B20" t="s">
        <v>14</v>
      </c>
      <c r="C20" s="3">
        <f>'2410084 Report'!AC40</f>
        <v>-242.935</v>
      </c>
      <c r="D20" s="3">
        <f>'2410084 Report'!AC41</f>
        <v>186.13399999999999</v>
      </c>
      <c r="E20" s="3">
        <f>'2410084 Report'!AC42-'2410084 Report'!$AC$50</f>
        <v>-5.0000000000000044E-3</v>
      </c>
      <c r="W20" s="11"/>
      <c r="AA20" s="1" t="str">
        <f>IFERROR(_xll.PW_ReportTableValue("Workspace.Slack.A","Target Position","2410084","Feature (2)","0","22"),"UST 6")</f>
        <v>UST 6</v>
      </c>
      <c r="AB20" s="1" t="str">
        <f>IFERROR(_xll.PW_ReportTableValue("Workspace.Slack.A","Target Position","2410084","Feature (2)","1","22"),"Y")</f>
        <v>Y</v>
      </c>
      <c r="AC20" s="3">
        <f>IFERROR(_xll.PW_ReportTableValue("Workspace.Slack.A","Target Position","2410084","Feature (2)","2","22"),-81.326)</f>
        <v>-81.325999999999993</v>
      </c>
    </row>
    <row r="21" spans="1:29" x14ac:dyDescent="0.2">
      <c r="A21" s="10"/>
      <c r="B21" t="s">
        <v>15</v>
      </c>
      <c r="C21" s="3">
        <f>'2410084 Report'!AC43</f>
        <v>-242.77699999999999</v>
      </c>
      <c r="D21" s="3">
        <f>'2410084 Report'!AC44</f>
        <v>16.103999999999999</v>
      </c>
      <c r="E21" s="3">
        <f>'2410084 Report'!AC45-'2410084 Report'!$AC$50</f>
        <v>-4.0000000000000036E-3</v>
      </c>
      <c r="W21" s="11"/>
      <c r="AA21" s="1" t="str">
        <f>IFERROR(_xll.PW_ReportTableValue("Workspace.Slack.A","Target Position","2410084","Feature (2)","0","23"),"UST 6")</f>
        <v>UST 6</v>
      </c>
      <c r="AB21" s="1" t="str">
        <f>IFERROR(_xll.PW_ReportTableValue("Workspace.Slack.A","Target Position","2410084","Feature (2)","1","23"),"Z")</f>
        <v>Z</v>
      </c>
      <c r="AC21" s="3">
        <f>IFERROR(_xll.PW_ReportTableValue("Workspace.Slack.A","Target Position","2410084","Feature (2)","2","23"),44.743)</f>
        <v>44.743000000000002</v>
      </c>
    </row>
    <row r="22" spans="1:29" x14ac:dyDescent="0.2">
      <c r="A22" s="10"/>
      <c r="B22" t="s">
        <v>16</v>
      </c>
      <c r="C22" s="3">
        <f>'2410084 Report'!AC46</f>
        <v>-242.60499999999999</v>
      </c>
      <c r="D22" s="3">
        <f>'2410084 Report'!AC47</f>
        <v>-153.93100000000001</v>
      </c>
      <c r="E22" s="3">
        <f>'2410084 Report'!AC48-'2410084 Report'!$AC$50</f>
        <v>8.9999999999999941E-3</v>
      </c>
      <c r="W22" s="11"/>
      <c r="AA22" s="1" t="str">
        <f>IFERROR(_xll.PW_ReportTableValue("Workspace.Slack.A","Target Position","2410084","Feature (2)","0","24"),"DST 7")</f>
        <v>DST 7</v>
      </c>
      <c r="AB22" s="1" t="str">
        <f>IFERROR(_xll.PW_ReportTableValue("Workspace.Slack.A","Target Position","2410084","Feature (2)","1","24"),"X")</f>
        <v>X</v>
      </c>
      <c r="AC22" s="3">
        <f>IFERROR(_xll.PW_ReportTableValue("Workspace.Slack.A","Target Position","2410084","Feature (2)","2","24"),-109.146)</f>
        <v>-109.146</v>
      </c>
    </row>
    <row r="23" spans="1:29" x14ac:dyDescent="0.2">
      <c r="A23" s="10"/>
      <c r="E23" s="4"/>
      <c r="W23" s="11"/>
      <c r="AA23" s="1" t="str">
        <f>IFERROR(_xll.PW_ReportTableValue("Workspace.Slack.A","Target Position","2410084","Feature (2)","0","25"),"DST 7")</f>
        <v>DST 7</v>
      </c>
      <c r="AB23" s="1" t="str">
        <f>IFERROR(_xll.PW_ReportTableValue("Workspace.Slack.A","Target Position","2410084","Feature (2)","1","25"),"Y")</f>
        <v>Y</v>
      </c>
      <c r="AC23" s="3">
        <f>IFERROR(_xll.PW_ReportTableValue("Workspace.Slack.A","Target Position","2410084","Feature (2)","2","25"),80.099)</f>
        <v>80.099000000000004</v>
      </c>
    </row>
    <row r="24" spans="1:29" x14ac:dyDescent="0.2">
      <c r="A24" s="10"/>
      <c r="W24" s="11"/>
      <c r="AA24" s="1" t="str">
        <f>IFERROR(_xll.PW_ReportTableValue("Workspace.Slack.A","Target Position","2410084","Feature (2)","0","26"),"DST 7")</f>
        <v>DST 7</v>
      </c>
      <c r="AB24" s="1" t="str">
        <f>IFERROR(_xll.PW_ReportTableValue("Workspace.Slack.A","Target Position","2410084","Feature (2)","1","26"),"Z")</f>
        <v>Z</v>
      </c>
      <c r="AC24" s="3">
        <f>IFERROR(_xll.PW_ReportTableValue("Workspace.Slack.A","Target Position","2410084","Feature (2)","2","26"),-44.758)</f>
        <v>-44.758000000000003</v>
      </c>
    </row>
    <row r="25" spans="1:29" x14ac:dyDescent="0.2">
      <c r="A25" s="10"/>
      <c r="W25" s="11"/>
      <c r="AA25" s="1" t="str">
        <f>IFERROR(_xll.PW_ReportTableValue("Workspace.Slack.A","Target Position","2410084","Feature (2)","0","27"),"DST 8")</f>
        <v>DST 8</v>
      </c>
      <c r="AB25" s="1" t="str">
        <f>IFERROR(_xll.PW_ReportTableValue("Workspace.Slack.A","Target Position","2410084","Feature (2)","1","27"),"X")</f>
        <v>X</v>
      </c>
      <c r="AC25" s="3">
        <f>IFERROR(_xll.PW_ReportTableValue("Workspace.Slack.A","Target Position","2410084","Feature (2)","2","27"),-26.617)</f>
        <v>-26.617000000000001</v>
      </c>
    </row>
    <row r="26" spans="1:29" x14ac:dyDescent="0.2">
      <c r="A26" s="10"/>
      <c r="W26" s="11"/>
      <c r="AA26" s="1" t="str">
        <f>IFERROR(_xll.PW_ReportTableValue("Workspace.Slack.A","Target Position","2410084","Feature (2)","0","28"),"DST 8")</f>
        <v>DST 8</v>
      </c>
      <c r="AB26" s="1" t="str">
        <f>IFERROR(_xll.PW_ReportTableValue("Workspace.Slack.A","Target Position","2410084","Feature (2)","1","28"),"Y")</f>
        <v>Y</v>
      </c>
      <c r="AC26" s="3">
        <f>IFERROR(_xll.PW_ReportTableValue("Workspace.Slack.A","Target Position","2410084","Feature (2)","2","28"),80.104)</f>
        <v>80.103999999999999</v>
      </c>
    </row>
    <row r="27" spans="1:29" x14ac:dyDescent="0.2">
      <c r="A27" s="10"/>
      <c r="W27" s="11"/>
      <c r="AA27" s="1" t="str">
        <f>IFERROR(_xll.PW_ReportTableValue("Workspace.Slack.A","Target Position","2410084","Feature (2)","0","29"),"DST 8")</f>
        <v>DST 8</v>
      </c>
      <c r="AB27" s="1" t="str">
        <f>IFERROR(_xll.PW_ReportTableValue("Workspace.Slack.A","Target Position","2410084","Feature (2)","1","29"),"Z")</f>
        <v>Z</v>
      </c>
      <c r="AC27" s="3">
        <f>IFERROR(_xll.PW_ReportTableValue("Workspace.Slack.A","Target Position","2410084","Feature (2)","2","29"),-44.741)</f>
        <v>-44.741</v>
      </c>
    </row>
    <row r="28" spans="1:29" x14ac:dyDescent="0.2">
      <c r="A28" s="10"/>
      <c r="W28" s="11"/>
      <c r="AA28" s="1" t="str">
        <f>IFERROR(_xll.PW_ReportTableValue("Workspace.Slack.A","Target Position","2410084","Feature (2)","0","30"),"DST 9")</f>
        <v>DST 9</v>
      </c>
      <c r="AB28" s="1" t="str">
        <f>IFERROR(_xll.PW_ReportTableValue("Workspace.Slack.A","Target Position","2410084","Feature (2)","1","30"),"X")</f>
        <v>X</v>
      </c>
      <c r="AC28" s="3">
        <f>IFERROR(_xll.PW_ReportTableValue("Workspace.Slack.A","Target Position","2410084","Feature (2)","2","30"),55.909)</f>
        <v>55.908999999999999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Position","2410084","Feature (2)","0","31"),"DST 9")</f>
        <v>DST 9</v>
      </c>
      <c r="AB29" s="1" t="str">
        <f>IFERROR(_xll.PW_ReportTableValue("Workspace.Slack.A","Target Position","2410084","Feature (2)","1","31"),"Y")</f>
        <v>Y</v>
      </c>
      <c r="AC29" s="3">
        <f>IFERROR(_xll.PW_ReportTableValue("Workspace.Slack.A","Target Position","2410084","Feature (2)","2","31"),80.122)</f>
        <v>80.122</v>
      </c>
    </row>
    <row r="30" spans="1:29" x14ac:dyDescent="0.2">
      <c r="AA30" s="1" t="str">
        <f>IFERROR(_xll.PW_ReportTableValue("Workspace.Slack.A","Target Position","2410084","Feature (2)","0","32"),"DST 9")</f>
        <v>DST 9</v>
      </c>
      <c r="AB30" s="1" t="str">
        <f>IFERROR(_xll.PW_ReportTableValue("Workspace.Slack.A","Target Position","2410084","Feature (2)","1","32"),"Z")</f>
        <v>Z</v>
      </c>
      <c r="AC30" s="3">
        <f>IFERROR(_xll.PW_ReportTableValue("Workspace.Slack.A","Target Position","2410084","Feature (2)","2","32"),-44.728)</f>
        <v>-44.728000000000002</v>
      </c>
    </row>
    <row r="31" spans="1:29" x14ac:dyDescent="0.2">
      <c r="AA31" s="1" t="str">
        <f>IFERROR(_xll.PW_ReportTableValue("Workspace.Slack.A","Target Position","2410084","Feature (2)","0","33"),"DST 10")</f>
        <v>DST 10</v>
      </c>
      <c r="AB31" s="1" t="str">
        <f>IFERROR(_xll.PW_ReportTableValue("Workspace.Slack.A","Target Position","2410084","Feature (2)","1","33"),"X")</f>
        <v>X</v>
      </c>
      <c r="AC31" s="3">
        <f>IFERROR(_xll.PW_ReportTableValue("Workspace.Slack.A","Target Position","2410084","Feature (2)","2","33"),-108.961)</f>
        <v>-108.961</v>
      </c>
    </row>
    <row r="32" spans="1:29" x14ac:dyDescent="0.2">
      <c r="AA32" s="1" t="str">
        <f>IFERROR(_xll.PW_ReportTableValue("Workspace.Slack.A","Target Position","2410084","Feature (2)","0","34"),"DST 10")</f>
        <v>DST 10</v>
      </c>
      <c r="AB32" s="1" t="str">
        <f>IFERROR(_xll.PW_ReportTableValue("Workspace.Slack.A","Target Position","2410084","Feature (2)","1","34"),"Y")</f>
        <v>Y</v>
      </c>
      <c r="AC32" s="3">
        <f>IFERROR(_xll.PW_ReportTableValue("Workspace.Slack.A","Target Position","2410084","Feature (2)","2","34"),-81.602)</f>
        <v>-81.602000000000004</v>
      </c>
    </row>
    <row r="33" spans="27:29" x14ac:dyDescent="0.2">
      <c r="AA33" s="1" t="str">
        <f>IFERROR(_xll.PW_ReportTableValue("Workspace.Slack.A","Target Position","2410084","Feature (2)","0","35"),"DST 10")</f>
        <v>DST 10</v>
      </c>
      <c r="AB33" s="1" t="str">
        <f>IFERROR(_xll.PW_ReportTableValue("Workspace.Slack.A","Target Position","2410084","Feature (2)","1","35"),"Z")</f>
        <v>Z</v>
      </c>
      <c r="AC33" s="3">
        <f>IFERROR(_xll.PW_ReportTableValue("Workspace.Slack.A","Target Position","2410084","Feature (2)","2","35"),-44.682)</f>
        <v>-44.682000000000002</v>
      </c>
    </row>
    <row r="34" spans="27:29" x14ac:dyDescent="0.2">
      <c r="AA34" s="1" t="str">
        <f>IFERROR(_xll.PW_ReportTableValue("Workspace.Slack.A","Target Position","2410084","Feature (2)","0","36"),"DST 11")</f>
        <v>DST 11</v>
      </c>
      <c r="AB34" s="1" t="str">
        <f>IFERROR(_xll.PW_ReportTableValue("Workspace.Slack.A","Target Position","2410084","Feature (2)","1","36"),"X")</f>
        <v>X</v>
      </c>
      <c r="AC34" s="3">
        <f>IFERROR(_xll.PW_ReportTableValue("Workspace.Slack.A","Target Position","2410084","Feature (2)","2","36"),-26.426)</f>
        <v>-26.425999999999998</v>
      </c>
    </row>
    <row r="35" spans="27:29" x14ac:dyDescent="0.2">
      <c r="AA35" s="1" t="str">
        <f>IFERROR(_xll.PW_ReportTableValue("Workspace.Slack.A","Target Position","2410084","Feature (2)","0","37"),"DST 11")</f>
        <v>DST 11</v>
      </c>
      <c r="AB35" s="1" t="str">
        <f>IFERROR(_xll.PW_ReportTableValue("Workspace.Slack.A","Target Position","2410084","Feature (2)","1","37"),"Y")</f>
        <v>Y</v>
      </c>
      <c r="AC35" s="3">
        <f>IFERROR(_xll.PW_ReportTableValue("Workspace.Slack.A","Target Position","2410084","Feature (2)","2","37"),-81.421)</f>
        <v>-81.421000000000006</v>
      </c>
    </row>
    <row r="36" spans="27:29" x14ac:dyDescent="0.2">
      <c r="AA36" s="1" t="str">
        <f>IFERROR(_xll.PW_ReportTableValue("Workspace.Slack.A","Target Position","2410084","Feature (2)","0","38"),"DST 11")</f>
        <v>DST 11</v>
      </c>
      <c r="AB36" s="1" t="str">
        <f>IFERROR(_xll.PW_ReportTableValue("Workspace.Slack.A","Target Position","2410084","Feature (2)","1","38"),"Z")</f>
        <v>Z</v>
      </c>
      <c r="AC36" s="3">
        <f>IFERROR(_xll.PW_ReportTableValue("Workspace.Slack.A","Target Position","2410084","Feature (2)","2","38"),-44.691)</f>
        <v>-44.691000000000003</v>
      </c>
    </row>
    <row r="37" spans="27:29" x14ac:dyDescent="0.2">
      <c r="AA37" s="1" t="str">
        <f>IFERROR(_xll.PW_ReportTableValue("Workspace.Slack.A","Target Position","2410084","Feature (2)","0","39"),"DST 12")</f>
        <v>DST 12</v>
      </c>
      <c r="AB37" s="1" t="str">
        <f>IFERROR(_xll.PW_ReportTableValue("Workspace.Slack.A","Target Position","2410084","Feature (2)","1","39"),"X")</f>
        <v>X</v>
      </c>
      <c r="AC37" s="3">
        <f>IFERROR(_xll.PW_ReportTableValue("Workspace.Slack.A","Target Position","2410084","Feature (2)","2","39"),56.083)</f>
        <v>56.082999999999998</v>
      </c>
    </row>
    <row r="38" spans="27:29" x14ac:dyDescent="0.2">
      <c r="AA38" s="1" t="str">
        <f>IFERROR(_xll.PW_ReportTableValue("Workspace.Slack.A","Target Position","2410084","Feature (2)","0","40"),"DST 12")</f>
        <v>DST 12</v>
      </c>
      <c r="AB38" s="1" t="str">
        <f>IFERROR(_xll.PW_ReportTableValue("Workspace.Slack.A","Target Position","2410084","Feature (2)","1","40"),"Y")</f>
        <v>Y</v>
      </c>
      <c r="AC38" s="3">
        <f>IFERROR(_xll.PW_ReportTableValue("Workspace.Slack.A","Target Position","2410084","Feature (2)","2","40"),-81.25)</f>
        <v>-81.25</v>
      </c>
    </row>
    <row r="39" spans="27:29" x14ac:dyDescent="0.2">
      <c r="AA39" s="1" t="str">
        <f>IFERROR(_xll.PW_ReportTableValue("Workspace.Slack.A","Target Position","2410084","Feature (2)","0","41"),"DST 12")</f>
        <v>DST 12</v>
      </c>
      <c r="AB39" s="1" t="str">
        <f>IFERROR(_xll.PW_ReportTableValue("Workspace.Slack.A","Target Position","2410084","Feature (2)","1","41"),"Z")</f>
        <v>Z</v>
      </c>
      <c r="AC39" s="3">
        <f>IFERROR(_xll.PW_ReportTableValue("Workspace.Slack.A","Target Position","2410084","Feature (2)","2","41"),-44.704)</f>
        <v>-44.704000000000001</v>
      </c>
    </row>
    <row r="40" spans="27:29" x14ac:dyDescent="0.2">
      <c r="AA40" s="1" t="str">
        <f>IFERROR(_xll.PW_ReportTableValue("Workspace.Slack.A","Target Position","2410084","Feature (2)","0","42"),"CT 13")</f>
        <v>CT 13</v>
      </c>
      <c r="AB40" s="1" t="str">
        <f>IFERROR(_xll.PW_ReportTableValue("Workspace.Slack.A","Target Position","2410084","Feature (2)","1","42"),"X")</f>
        <v>X</v>
      </c>
      <c r="AC40" s="3">
        <f>IFERROR(_xll.PW_ReportTableValue("Workspace.Slack.A","Target Position","2410084","Feature (2)","2","42"),-242.935)</f>
        <v>-242.935</v>
      </c>
    </row>
    <row r="41" spans="27:29" x14ac:dyDescent="0.2">
      <c r="AA41" s="1" t="str">
        <f>IFERROR(_xll.PW_ReportTableValue("Workspace.Slack.A","Target Position","2410084","Feature (2)","0","43"),"CT 13")</f>
        <v>CT 13</v>
      </c>
      <c r="AB41" s="1" t="str">
        <f>IFERROR(_xll.PW_ReportTableValue("Workspace.Slack.A","Target Position","2410084","Feature (2)","1","43"),"Y")</f>
        <v>Y</v>
      </c>
      <c r="AC41" s="3">
        <f>IFERROR(_xll.PW_ReportTableValue("Workspace.Slack.A","Target Position","2410084","Feature (2)","2","43"),186.134)</f>
        <v>186.13399999999999</v>
      </c>
    </row>
    <row r="42" spans="27:29" x14ac:dyDescent="0.2">
      <c r="AA42" s="1" t="str">
        <f>IFERROR(_xll.PW_ReportTableValue("Workspace.Slack.A","Target Position","2410084","Feature (2)","0","44"),"CT 13")</f>
        <v>CT 13</v>
      </c>
      <c r="AB42" s="1" t="str">
        <f>IFERROR(_xll.PW_ReportTableValue("Workspace.Slack.A","Target Position","2410084","Feature (2)","1","44"),"Z")</f>
        <v>Z</v>
      </c>
      <c r="AC42" s="3">
        <f>IFERROR(_xll.PW_ReportTableValue("Workspace.Slack.A","Target Position","2410084","Feature (2)","2","44"),0.083)</f>
        <v>8.3000000000000004E-2</v>
      </c>
    </row>
    <row r="43" spans="27:29" x14ac:dyDescent="0.2">
      <c r="AA43" s="1" t="str">
        <f>IFERROR(_xll.PW_ReportTableValue("Workspace.Slack.A","Target Position","2410084","Feature (2)","0","45"),"CT 14")</f>
        <v>CT 14</v>
      </c>
      <c r="AB43" s="1" t="str">
        <f>IFERROR(_xll.PW_ReportTableValue("Workspace.Slack.A","Target Position","2410084","Feature (2)","1","45"),"X")</f>
        <v>X</v>
      </c>
      <c r="AC43" s="3">
        <f>IFERROR(_xll.PW_ReportTableValue("Workspace.Slack.A","Target Position","2410084","Feature (2)","2","45"),-242.777)</f>
        <v>-242.77699999999999</v>
      </c>
    </row>
    <row r="44" spans="27:29" x14ac:dyDescent="0.2">
      <c r="AA44" s="1" t="str">
        <f>IFERROR(_xll.PW_ReportTableValue("Workspace.Slack.A","Target Position","2410084","Feature (2)","0","46"),"CT 14")</f>
        <v>CT 14</v>
      </c>
      <c r="AB44" s="1" t="str">
        <f>IFERROR(_xll.PW_ReportTableValue("Workspace.Slack.A","Target Position","2410084","Feature (2)","1","46"),"Y")</f>
        <v>Y</v>
      </c>
      <c r="AC44" s="3">
        <f>IFERROR(_xll.PW_ReportTableValue("Workspace.Slack.A","Target Position","2410084","Feature (2)","2","46"),16.104)</f>
        <v>16.103999999999999</v>
      </c>
    </row>
    <row r="45" spans="27:29" x14ac:dyDescent="0.2">
      <c r="AA45" s="1" t="str">
        <f>IFERROR(_xll.PW_ReportTableValue("Workspace.Slack.A","Target Position","2410084","Feature (2)","0","47"),"CT 14")</f>
        <v>CT 14</v>
      </c>
      <c r="AB45" s="1" t="str">
        <f>IFERROR(_xll.PW_ReportTableValue("Workspace.Slack.A","Target Position","2410084","Feature (2)","1","47"),"Z")</f>
        <v>Z</v>
      </c>
      <c r="AC45" s="3">
        <f>IFERROR(_xll.PW_ReportTableValue("Workspace.Slack.A","Target Position","2410084","Feature (2)","2","47"),0.084)</f>
        <v>8.4000000000000005E-2</v>
      </c>
    </row>
    <row r="46" spans="27:29" x14ac:dyDescent="0.2">
      <c r="AA46" s="1" t="str">
        <f>IFERROR(_xll.PW_ReportTableValue("Workspace.Slack.A","Target Position","2410084","Feature (2)","0","48"),"CT 15")</f>
        <v>CT 15</v>
      </c>
      <c r="AB46" s="1" t="str">
        <f>IFERROR(_xll.PW_ReportTableValue("Workspace.Slack.A","Target Position","2410084","Feature (2)","1","48"),"X")</f>
        <v>X</v>
      </c>
      <c r="AC46" s="3">
        <f>IFERROR(_xll.PW_ReportTableValue("Workspace.Slack.A","Target Position","2410084","Feature (2)","2","48"),-242.605)</f>
        <v>-242.60499999999999</v>
      </c>
    </row>
    <row r="47" spans="27:29" x14ac:dyDescent="0.2">
      <c r="AA47" s="1" t="str">
        <f>IFERROR(_xll.PW_ReportTableValue("Workspace.Slack.A","Target Position","2410084","Feature (2)","0","49"),"CT 15")</f>
        <v>CT 15</v>
      </c>
      <c r="AB47" s="1" t="str">
        <f>IFERROR(_xll.PW_ReportTableValue("Workspace.Slack.A","Target Position","2410084","Feature (2)","1","49"),"Y")</f>
        <v>Y</v>
      </c>
      <c r="AC47" s="3">
        <f>IFERROR(_xll.PW_ReportTableValue("Workspace.Slack.A","Target Position","2410084","Feature (2)","2","49"),-153.931)</f>
        <v>-153.93100000000001</v>
      </c>
    </row>
    <row r="48" spans="27:29" x14ac:dyDescent="0.2">
      <c r="AA48" s="1" t="str">
        <f>IFERROR(_xll.PW_ReportTableValue("Workspace.Slack.A","Target Position","2410084","Feature (2)","0","50"),"CT 15")</f>
        <v>CT 15</v>
      </c>
      <c r="AB48" s="1" t="str">
        <f>IFERROR(_xll.PW_ReportTableValue("Workspace.Slack.A","Target Position","2410084","Feature (2)","1","50"),"Z")</f>
        <v>Z</v>
      </c>
      <c r="AC48" s="3">
        <f>IFERROR(_xll.PW_ReportTableValue("Workspace.Slack.A","Target Position","2410084","Feature (2)","2","50"),0.097)</f>
        <v>9.7000000000000003E-2</v>
      </c>
    </row>
    <row r="50" spans="27:29" x14ac:dyDescent="0.2">
      <c r="AA50" s="1" t="s">
        <v>23</v>
      </c>
      <c r="AB50" s="1" t="s">
        <v>24</v>
      </c>
      <c r="AC50" s="4">
        <f>AVERAGE(AC42,AC45,AC48)</f>
        <v>8.8000000000000009E-2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9253e3dc-f3e9-40e5-9e1d-ec4e884e8a40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PWSNAP_1738bdb8-e593-4ef0-96cb-61053dfceb57_ef2cb6bd-4d41-4276-818a-d9515d05dce5</ID>
    </Image>
    <Image>
      <Workspace>a9c4e1f0-d0f2-4513-881e-a55f74e929d9</Workspace>
      <Project>0e36da1b-bd82-4df7-a665-8a51ae9807a0</Project>
      <Piece>9253e3dc-f3e9-40e5-9e1d-ec4e884e8a40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PWSNAP_fa067b64-1190-4bc7-90d9-3f479e352d51_69377597-d096-4073-8c70-e19f8eae75bb</ID>
    </Image>
    <Image>
      <Workspace>a9c4e1f0-d0f2-4513-881e-a55f74e929d9</Workspace>
      <Project>0e36da1b-bd82-4df7-a665-8a51ae9807a0</Project>
      <Piece>9253e3dc-f3e9-40e5-9e1d-ec4e884e8a40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PWSNAP_2f6c886a-98e6-4873-95af-a4992aca1f2a_f5de3313-0bf8-4490-9806-7507b165dca9</ID>
    </Image>
  </Snapshots>
  <ProjectData>
    <Version/>
    <Workspaces>
      <Workspace>
        <FullPath>C:\Users\csoj\Documents\PolyWorks\Slack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856DB9F5-183D-4E2F-BF71-038EBCFAD7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2410084 Report</vt:lpstr>
      <vt:lpstr>'2410084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2024-08-26T11:00:22Z</dcterms:modified>
</cp:coreProperties>
</file>