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 activeTab="1"/>
  </bookViews>
  <sheets>
    <sheet name="ceramic_blocks_motors_not_enabl" sheetId="1" r:id="rId1"/>
    <sheet name="gap_motion" sheetId="3" r:id="rId2"/>
    <sheet name="plots" sheetId="2" r:id="rId3"/>
    <sheet name="Sheet1" sheetId="4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3" l="1"/>
  <c r="F3" i="3"/>
  <c r="E4" i="3"/>
  <c r="F4" i="3"/>
  <c r="E5" i="3"/>
  <c r="F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F2" i="3"/>
  <c r="E2" i="3"/>
  <c r="K6" i="3"/>
  <c r="K5" i="3"/>
  <c r="K4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2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2" i="1"/>
  <c r="K10" i="1"/>
  <c r="K9" i="1"/>
  <c r="K7" i="1"/>
  <c r="K6" i="1"/>
  <c r="J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" i="1"/>
  <c r="G4" i="1" l="1"/>
  <c r="G9" i="1"/>
  <c r="G12" i="1"/>
  <c r="G7" i="1"/>
  <c r="G3" i="1"/>
  <c r="G5" i="1"/>
  <c r="G2" i="1"/>
  <c r="G16" i="1"/>
  <c r="G8" i="1"/>
  <c r="G13" i="1"/>
  <c r="G15" i="1"/>
  <c r="G11" i="1"/>
  <c r="G6" i="1"/>
  <c r="G14" i="1"/>
  <c r="G10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F2" i="1"/>
  <c r="E2" i="1"/>
  <c r="K3" i="3" l="1"/>
  <c r="I18" i="3" l="1"/>
  <c r="P18" i="3" s="1"/>
  <c r="I3" i="3"/>
  <c r="P3" i="3" s="1"/>
  <c r="I4" i="3"/>
  <c r="P4" i="3" s="1"/>
  <c r="I11" i="3"/>
  <c r="P11" i="3" s="1"/>
  <c r="I8" i="3"/>
  <c r="P8" i="3" s="1"/>
  <c r="I2" i="3"/>
  <c r="P2" i="3" s="1"/>
  <c r="I15" i="3"/>
  <c r="P15" i="3" s="1"/>
  <c r="I12" i="3"/>
  <c r="P12" i="3" s="1"/>
  <c r="I5" i="3"/>
  <c r="P5" i="3" s="1"/>
  <c r="I16" i="3"/>
  <c r="P16" i="3" s="1"/>
  <c r="I9" i="3"/>
  <c r="P9" i="3" s="1"/>
  <c r="I13" i="3"/>
  <c r="P13" i="3" s="1"/>
  <c r="I7" i="3"/>
  <c r="P7" i="3" s="1"/>
  <c r="I14" i="3"/>
  <c r="P14" i="3" s="1"/>
  <c r="I6" i="3"/>
  <c r="P6" i="3" s="1"/>
  <c r="I10" i="3"/>
  <c r="P10" i="3" s="1"/>
  <c r="H3" i="3"/>
  <c r="O3" i="3" s="1"/>
  <c r="H8" i="3"/>
  <c r="O8" i="3" s="1"/>
  <c r="H6" i="3"/>
  <c r="O6" i="3" s="1"/>
  <c r="H7" i="3"/>
  <c r="O7" i="3" s="1"/>
  <c r="H14" i="3"/>
  <c r="O14" i="3" s="1"/>
  <c r="H2" i="3"/>
  <c r="O2" i="3" s="1"/>
  <c r="H11" i="3"/>
  <c r="O11" i="3" s="1"/>
  <c r="H4" i="3"/>
  <c r="O4" i="3" s="1"/>
  <c r="H5" i="3"/>
  <c r="O5" i="3" s="1"/>
  <c r="H15" i="3"/>
  <c r="O15" i="3" s="1"/>
  <c r="H12" i="3"/>
  <c r="O12" i="3" s="1"/>
  <c r="H9" i="3"/>
  <c r="O9" i="3" s="1"/>
  <c r="H18" i="3"/>
  <c r="O18" i="3" s="1"/>
  <c r="H16" i="3"/>
  <c r="O16" i="3" s="1"/>
  <c r="H13" i="3"/>
  <c r="O13" i="3" s="1"/>
  <c r="H10" i="3"/>
  <c r="O10" i="3" s="1"/>
  <c r="O11" i="1"/>
  <c r="O4" i="1"/>
  <c r="O3" i="1"/>
  <c r="O8" i="1"/>
  <c r="O15" i="1"/>
  <c r="O6" i="1"/>
  <c r="O13" i="1"/>
  <c r="O2" i="1"/>
  <c r="O5" i="1"/>
  <c r="O12" i="1"/>
  <c r="O14" i="1"/>
  <c r="O7" i="1"/>
  <c r="O10" i="1"/>
  <c r="O9" i="1"/>
  <c r="O16" i="1"/>
  <c r="P4" i="1"/>
  <c r="P8" i="1"/>
  <c r="P2" i="1"/>
  <c r="P12" i="1"/>
  <c r="P13" i="1"/>
  <c r="P5" i="1"/>
  <c r="P9" i="1"/>
  <c r="P10" i="1"/>
  <c r="P14" i="1"/>
  <c r="P15" i="1"/>
  <c r="P7" i="1"/>
  <c r="P6" i="1"/>
  <c r="P3" i="1"/>
  <c r="P16" i="1"/>
  <c r="P11" i="1"/>
</calcChain>
</file>

<file path=xl/sharedStrings.xml><?xml version="1.0" encoding="utf-8"?>
<sst xmlns="http://schemas.openxmlformats.org/spreadsheetml/2006/main" count="32" uniqueCount="22">
  <si>
    <t>DESIRED GAP</t>
  </si>
  <si>
    <t>US_V</t>
  </si>
  <si>
    <t>DS_V</t>
  </si>
  <si>
    <t>DELTA_V_US</t>
  </si>
  <si>
    <t>DELTA_V_DS</t>
  </si>
  <si>
    <t>REF GAP</t>
  </si>
  <si>
    <t>ESTENSION</t>
  </si>
  <si>
    <t>DS CENTER SHIFT</t>
  </si>
  <si>
    <t>M_US</t>
  </si>
  <si>
    <t>Q_US</t>
  </si>
  <si>
    <t>M_DS</t>
  </si>
  <si>
    <t>Q_DS</t>
  </si>
  <si>
    <t>EXP_EXTENSION US</t>
  </si>
  <si>
    <t>EXP_EXTENSION DS</t>
  </si>
  <si>
    <t>US RESIDUAL</t>
  </si>
  <si>
    <t>DS RESIDUAL</t>
  </si>
  <si>
    <t>RELATIVE EXTENSION (EXPECTED)</t>
  </si>
  <si>
    <t>REAL EXTENSION US</t>
  </si>
  <si>
    <t>REAL EXTENSION DS</t>
  </si>
  <si>
    <t>CERAMIC BLOCK THICKNESS</t>
  </si>
  <si>
    <t>DELTA EXTENSION</t>
  </si>
  <si>
    <t>US CENTER 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</si>
</sst>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1" fillId="0" borderId="0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3" borderId="1" xfId="0" applyFont="1" applyFill="1" applyBorder="1"/>
    <xf numFmtId="0" fontId="1" fillId="3" borderId="3" xfId="0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0" borderId="10" xfId="0" applyBorder="1"/>
    <xf numFmtId="0" fontId="0" fillId="0" borderId="11" xfId="0" applyBorder="1"/>
    <xf numFmtId="0" fontId="1" fillId="4" borderId="9" xfId="0" applyFont="1" applyFill="1" applyBorder="1"/>
    <xf numFmtId="0" fontId="0" fillId="4" borderId="10" xfId="0" applyFill="1" applyBorder="1"/>
    <xf numFmtId="0" fontId="0" fillId="5" borderId="3" xfId="0" applyFill="1" applyBorder="1"/>
    <xf numFmtId="0" fontId="0" fillId="6" borderId="8" xfId="0" applyFill="1" applyBorder="1"/>
    <xf numFmtId="0" fontId="1" fillId="4" borderId="1" xfId="0" applyFont="1" applyFill="1" applyBorder="1"/>
    <xf numFmtId="0" fontId="1" fillId="4" borderId="3" xfId="0" applyFont="1" applyFill="1" applyBorder="1"/>
    <xf numFmtId="0" fontId="1" fillId="8" borderId="9" xfId="0" applyFont="1" applyFill="1" applyBorder="1" applyAlignment="1">
      <alignment wrapText="1"/>
    </xf>
    <xf numFmtId="0" fontId="0" fillId="5" borderId="2" xfId="0" applyFill="1" applyBorder="1"/>
    <xf numFmtId="0" fontId="0" fillId="5" borderId="0" xfId="0" applyFill="1" applyBorder="1"/>
    <xf numFmtId="0" fontId="0" fillId="5" borderId="5" xfId="0" applyFill="1" applyBorder="1"/>
    <xf numFmtId="0" fontId="0" fillId="6" borderId="0" xfId="0" applyFill="1" applyBorder="1"/>
    <xf numFmtId="0" fontId="0" fillId="6" borderId="5" xfId="0" applyFill="1" applyBorder="1"/>
    <xf numFmtId="0" fontId="0" fillId="6" borderId="7" xfId="0" applyFill="1" applyBorder="1"/>
    <xf numFmtId="0" fontId="1" fillId="7" borderId="1" xfId="0" applyFont="1" applyFill="1" applyBorder="1"/>
    <xf numFmtId="0" fontId="1" fillId="7" borderId="3" xfId="0" applyFont="1" applyFill="1" applyBorder="1"/>
    <xf numFmtId="0" fontId="0" fillId="0" borderId="0" xfId="0" applyFill="1" applyBorder="1"/>
    <xf numFmtId="0" fontId="0" fillId="5" borderId="12" xfId="0" applyFill="1" applyBorder="1"/>
    <xf numFmtId="0" fontId="0" fillId="6" borderId="12" xfId="0" applyFill="1" applyBorder="1"/>
    <xf numFmtId="0" fontId="0" fillId="0" borderId="4" xfId="0" applyFill="1" applyBorder="1"/>
    <xf numFmtId="0" fontId="0" fillId="0" borderId="5" xfId="0" applyFill="1" applyBorder="1"/>
    <xf numFmtId="0" fontId="0" fillId="9" borderId="1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</a:t>
            </a:r>
            <a:r>
              <a:rPr lang="en-US" baseline="0"/>
              <a:t> delta V vs extension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0201224846894141E-2"/>
          <c:y val="0.12656002562136376"/>
          <c:w val="0.75517211210667634"/>
          <c:h val="0.77378533617561385"/>
        </c:manualLayout>
      </c:layout>
      <c:scatterChart>
        <c:scatterStyle val="lineMarker"/>
        <c:varyColors val="0"/>
        <c:ser>
          <c:idx val="0"/>
          <c:order val="0"/>
          <c:tx>
            <c:v>upstream_GB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ceramic_blocks_motors_not_enabl!$E$2:$E$16</c:f>
              <c:numCache>
                <c:formatCode>General</c:formatCode>
                <c:ptCount val="15"/>
                <c:pt idx="0">
                  <c:v>-0.13990000000000002</c:v>
                </c:pt>
                <c:pt idx="1">
                  <c:v>-0.10160000000000002</c:v>
                </c:pt>
                <c:pt idx="2">
                  <c:v>-4.8600000000000088E-2</c:v>
                </c:pt>
                <c:pt idx="3">
                  <c:v>0</c:v>
                </c:pt>
                <c:pt idx="4">
                  <c:v>4.4499999999999984E-2</c:v>
                </c:pt>
                <c:pt idx="5">
                  <c:v>9.3499999999999917E-2</c:v>
                </c:pt>
                <c:pt idx="6">
                  <c:v>0.1462</c:v>
                </c:pt>
                <c:pt idx="7">
                  <c:v>0.18509999999999993</c:v>
                </c:pt>
                <c:pt idx="8">
                  <c:v>0.23949999999999994</c:v>
                </c:pt>
                <c:pt idx="9">
                  <c:v>0.2843</c:v>
                </c:pt>
                <c:pt idx="10">
                  <c:v>0.34050000000000002</c:v>
                </c:pt>
                <c:pt idx="11">
                  <c:v>0.38109999999999999</c:v>
                </c:pt>
                <c:pt idx="12">
                  <c:v>0.4335</c:v>
                </c:pt>
                <c:pt idx="13">
                  <c:v>0.48199999999999998</c:v>
                </c:pt>
                <c:pt idx="14">
                  <c:v>0.57840000000000003</c:v>
                </c:pt>
              </c:numCache>
            </c:numRef>
          </c:xVal>
          <c:yVal>
            <c:numRef>
              <c:f>ceramic_blocks_motors_not_enabl!$G$2:$G$16</c:f>
              <c:numCache>
                <c:formatCode>General</c:formatCode>
                <c:ptCount val="15"/>
                <c:pt idx="0">
                  <c:v>-1.4000000000000004</c:v>
                </c:pt>
                <c:pt idx="1">
                  <c:v>-1</c:v>
                </c:pt>
                <c:pt idx="2">
                  <c:v>-0.5</c:v>
                </c:pt>
                <c:pt idx="3">
                  <c:v>0</c:v>
                </c:pt>
                <c:pt idx="4">
                  <c:v>0.5</c:v>
                </c:pt>
                <c:pt idx="5">
                  <c:v>1</c:v>
                </c:pt>
                <c:pt idx="6">
                  <c:v>1.5</c:v>
                </c:pt>
                <c:pt idx="7">
                  <c:v>2</c:v>
                </c:pt>
                <c:pt idx="8">
                  <c:v>2.5</c:v>
                </c:pt>
                <c:pt idx="9">
                  <c:v>3</c:v>
                </c:pt>
                <c:pt idx="10">
                  <c:v>3.5</c:v>
                </c:pt>
                <c:pt idx="11">
                  <c:v>4</c:v>
                </c:pt>
                <c:pt idx="12">
                  <c:v>4.5</c:v>
                </c:pt>
                <c:pt idx="13">
                  <c:v>5</c:v>
                </c:pt>
                <c:pt idx="14">
                  <c:v>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EA-47C9-92D9-26F0D0558C91}"/>
            </c:ext>
          </c:extLst>
        </c:ser>
        <c:ser>
          <c:idx val="1"/>
          <c:order val="1"/>
          <c:tx>
            <c:v>upstream_GAP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gap_motion!$E$2:$E$16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1.1867129999999999</c:v>
                </c:pt>
                <c:pt idx="14">
                  <c:v>1.284416</c:v>
                </c:pt>
              </c:numCache>
            </c:numRef>
          </c:xVal>
          <c:yVal>
            <c:numRef>
              <c:f>gap_motion!$G$2:$G$16</c:f>
              <c:numCache>
                <c:formatCode>General</c:formatCode>
                <c:ptCount val="15"/>
                <c:pt idx="0">
                  <c:v>-1.4</c:v>
                </c:pt>
                <c:pt idx="1">
                  <c:v>-1</c:v>
                </c:pt>
                <c:pt idx="2">
                  <c:v>-0.5</c:v>
                </c:pt>
                <c:pt idx="3">
                  <c:v>0</c:v>
                </c:pt>
                <c:pt idx="4">
                  <c:v>0.5</c:v>
                </c:pt>
                <c:pt idx="5">
                  <c:v>1</c:v>
                </c:pt>
                <c:pt idx="6">
                  <c:v>1.5</c:v>
                </c:pt>
                <c:pt idx="7">
                  <c:v>2</c:v>
                </c:pt>
                <c:pt idx="8">
                  <c:v>2.5</c:v>
                </c:pt>
                <c:pt idx="9">
                  <c:v>3</c:v>
                </c:pt>
                <c:pt idx="10">
                  <c:v>3.5</c:v>
                </c:pt>
                <c:pt idx="11">
                  <c:v>4</c:v>
                </c:pt>
                <c:pt idx="12">
                  <c:v>4.5</c:v>
                </c:pt>
                <c:pt idx="13">
                  <c:v>5</c:v>
                </c:pt>
                <c:pt idx="14">
                  <c:v>6</c:v>
                </c:pt>
              </c:numCache>
            </c:numRef>
          </c:y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2-D4EA-47C9-92D9-26F0D0558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74112"/>
        <c:axId val="45074688"/>
        <c:extLst xmlns:c16r2="http://schemas.microsoft.com/office/drawing/2015/06/chart"/>
      </c:scatterChart>
      <c:valAx>
        <c:axId val="4507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Delta</a:t>
                </a:r>
                <a:r>
                  <a:rPr lang="en-US" baseline="0"/>
                  <a:t> V [V]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74688"/>
        <c:crosses val="autoZero"/>
        <c:crossBetween val="midCat"/>
        <c:majorUnit val="5.000000000000001E-2"/>
      </c:valAx>
      <c:valAx>
        <c:axId val="4507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Extension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74112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545663963497262"/>
          <c:y val="0.46135391282950872"/>
          <c:w val="0.17454336036502738"/>
          <c:h val="0.231936550963225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DS</a:t>
            </a:r>
            <a:r>
              <a:rPr lang="en-US" baseline="0"/>
              <a:t> delta V vs extension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8850127613553167E-2"/>
          <c:y val="0.12591557797058123"/>
          <c:w val="0.74651242463402478"/>
          <c:h val="0.78512182623472215"/>
        </c:manualLayout>
      </c:layout>
      <c:scatterChart>
        <c:scatterStyle val="lineMarker"/>
        <c:varyColors val="0"/>
        <c:ser>
          <c:idx val="1"/>
          <c:order val="0"/>
          <c:tx>
            <c:v>downstream_GB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ceramic_blocks_motors_not_enabl!$F$2:$F$16</c:f>
              <c:numCache>
                <c:formatCode>General</c:formatCode>
                <c:ptCount val="15"/>
                <c:pt idx="0">
                  <c:v>-0.53220000000000001</c:v>
                </c:pt>
                <c:pt idx="1">
                  <c:v>-0.53220000000000001</c:v>
                </c:pt>
                <c:pt idx="2">
                  <c:v>-0.53220000000000001</c:v>
                </c:pt>
                <c:pt idx="3">
                  <c:v>0</c:v>
                </c:pt>
                <c:pt idx="4">
                  <c:v>-0.53220000000000001</c:v>
                </c:pt>
                <c:pt idx="5">
                  <c:v>-0.53220000000000001</c:v>
                </c:pt>
                <c:pt idx="6">
                  <c:v>-0.53220000000000001</c:v>
                </c:pt>
                <c:pt idx="7">
                  <c:v>-0.53220000000000001</c:v>
                </c:pt>
                <c:pt idx="8">
                  <c:v>-0.53220000000000001</c:v>
                </c:pt>
                <c:pt idx="9">
                  <c:v>-0.53220000000000001</c:v>
                </c:pt>
                <c:pt idx="10">
                  <c:v>-0.53220000000000001</c:v>
                </c:pt>
                <c:pt idx="11">
                  <c:v>-0.53220000000000001</c:v>
                </c:pt>
                <c:pt idx="12">
                  <c:v>-0.53220000000000001</c:v>
                </c:pt>
                <c:pt idx="13">
                  <c:v>-0.53220000000000001</c:v>
                </c:pt>
                <c:pt idx="14">
                  <c:v>0.59909999999999997</c:v>
                </c:pt>
              </c:numCache>
            </c:numRef>
          </c:xVal>
          <c:yVal>
            <c:numRef>
              <c:f>ceramic_blocks_motors_not_enabl!$G$2:$G$16</c:f>
              <c:numCache>
                <c:formatCode>General</c:formatCode>
                <c:ptCount val="15"/>
                <c:pt idx="0">
                  <c:v>-1.4000000000000004</c:v>
                </c:pt>
                <c:pt idx="1">
                  <c:v>-1</c:v>
                </c:pt>
                <c:pt idx="2">
                  <c:v>-0.5</c:v>
                </c:pt>
                <c:pt idx="3">
                  <c:v>0</c:v>
                </c:pt>
                <c:pt idx="4">
                  <c:v>0.5</c:v>
                </c:pt>
                <c:pt idx="5">
                  <c:v>1</c:v>
                </c:pt>
                <c:pt idx="6">
                  <c:v>1.5</c:v>
                </c:pt>
                <c:pt idx="7">
                  <c:v>2</c:v>
                </c:pt>
                <c:pt idx="8">
                  <c:v>2.5</c:v>
                </c:pt>
                <c:pt idx="9">
                  <c:v>3</c:v>
                </c:pt>
                <c:pt idx="10">
                  <c:v>3.5</c:v>
                </c:pt>
                <c:pt idx="11">
                  <c:v>4</c:v>
                </c:pt>
                <c:pt idx="12">
                  <c:v>4.5</c:v>
                </c:pt>
                <c:pt idx="13">
                  <c:v>5</c:v>
                </c:pt>
                <c:pt idx="14">
                  <c:v>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7B-4FA6-A8CB-9CE4CD4DE638}"/>
            </c:ext>
          </c:extLst>
        </c:ser>
        <c:ser>
          <c:idx val="0"/>
          <c:order val="1"/>
          <c:tx>
            <c:v>downstream_GAP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gap_motion!$F$2:$F$16</c:f>
              <c:numCache>
                <c:formatCode>General</c:formatCode>
                <c:ptCount val="15"/>
                <c:pt idx="0">
                  <c:v>-0.13855000000000006</c:v>
                </c:pt>
                <c:pt idx="1">
                  <c:v>-9.8785000000000067E-2</c:v>
                </c:pt>
                <c:pt idx="2">
                  <c:v>-4.9164000000000097E-2</c:v>
                </c:pt>
                <c:pt idx="3">
                  <c:v>0</c:v>
                </c:pt>
                <c:pt idx="4">
                  <c:v>4.9132999999999982E-2</c:v>
                </c:pt>
                <c:pt idx="5">
                  <c:v>9.7045999999999966E-2</c:v>
                </c:pt>
                <c:pt idx="6">
                  <c:v>0.14739999999999998</c:v>
                </c:pt>
                <c:pt idx="7">
                  <c:v>0.19500699999999993</c:v>
                </c:pt>
                <c:pt idx="8">
                  <c:v>0.24536099999999994</c:v>
                </c:pt>
                <c:pt idx="9">
                  <c:v>0.29418899999999992</c:v>
                </c:pt>
                <c:pt idx="10">
                  <c:v>0.34332299999999993</c:v>
                </c:pt>
                <c:pt idx="11">
                  <c:v>0.39489699999999994</c:v>
                </c:pt>
                <c:pt idx="12">
                  <c:v>0.44158900000000001</c:v>
                </c:pt>
                <c:pt idx="13">
                  <c:v>0.49316399999999994</c:v>
                </c:pt>
                <c:pt idx="14">
                  <c:v>0.58837899999999999</c:v>
                </c:pt>
              </c:numCache>
            </c:numRef>
          </c:xVal>
          <c:yVal>
            <c:numRef>
              <c:f>gap_motion!$G$2:$G$16</c:f>
              <c:numCache>
                <c:formatCode>General</c:formatCode>
                <c:ptCount val="15"/>
                <c:pt idx="0">
                  <c:v>-1.4</c:v>
                </c:pt>
                <c:pt idx="1">
                  <c:v>-1</c:v>
                </c:pt>
                <c:pt idx="2">
                  <c:v>-0.5</c:v>
                </c:pt>
                <c:pt idx="3">
                  <c:v>0</c:v>
                </c:pt>
                <c:pt idx="4">
                  <c:v>0.5</c:v>
                </c:pt>
                <c:pt idx="5">
                  <c:v>1</c:v>
                </c:pt>
                <c:pt idx="6">
                  <c:v>1.5</c:v>
                </c:pt>
                <c:pt idx="7">
                  <c:v>2</c:v>
                </c:pt>
                <c:pt idx="8">
                  <c:v>2.5</c:v>
                </c:pt>
                <c:pt idx="9">
                  <c:v>3</c:v>
                </c:pt>
                <c:pt idx="10">
                  <c:v>3.5</c:v>
                </c:pt>
                <c:pt idx="11">
                  <c:v>4</c:v>
                </c:pt>
                <c:pt idx="12">
                  <c:v>4.5</c:v>
                </c:pt>
                <c:pt idx="13">
                  <c:v>5</c:v>
                </c:pt>
                <c:pt idx="14">
                  <c:v>6</c:v>
                </c:pt>
              </c:numCache>
            </c:numRef>
          </c:y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1-2E7B-4FA6-A8CB-9CE4CD4DE638}"/>
            </c:ext>
          </c:extLst>
        </c:ser>
        <c:ser>
          <c:idx val="2"/>
          <c:order val="2"/>
          <c:tx>
            <c:v>downstream_real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gap_motion!$F$2:$F$16</c:f>
              <c:numCache>
                <c:formatCode>General</c:formatCode>
                <c:ptCount val="15"/>
                <c:pt idx="0">
                  <c:v>-0.13855000000000006</c:v>
                </c:pt>
                <c:pt idx="1">
                  <c:v>-9.8785000000000067E-2</c:v>
                </c:pt>
                <c:pt idx="2">
                  <c:v>-4.9164000000000097E-2</c:v>
                </c:pt>
                <c:pt idx="3">
                  <c:v>0</c:v>
                </c:pt>
                <c:pt idx="4">
                  <c:v>4.9132999999999982E-2</c:v>
                </c:pt>
                <c:pt idx="5">
                  <c:v>9.7045999999999966E-2</c:v>
                </c:pt>
                <c:pt idx="6">
                  <c:v>0.14739999999999998</c:v>
                </c:pt>
                <c:pt idx="7">
                  <c:v>0.19500699999999993</c:v>
                </c:pt>
                <c:pt idx="8">
                  <c:v>0.24536099999999994</c:v>
                </c:pt>
                <c:pt idx="9">
                  <c:v>0.29418899999999992</c:v>
                </c:pt>
                <c:pt idx="10">
                  <c:v>0.34332299999999993</c:v>
                </c:pt>
                <c:pt idx="11">
                  <c:v>0.39489699999999994</c:v>
                </c:pt>
                <c:pt idx="12">
                  <c:v>0.44158900000000001</c:v>
                </c:pt>
                <c:pt idx="13">
                  <c:v>0.49316399999999994</c:v>
                </c:pt>
                <c:pt idx="14">
                  <c:v>0.58837899999999999</c:v>
                </c:pt>
              </c:numCache>
            </c:numRef>
          </c:xVal>
          <c:yVal>
            <c:numRef>
              <c:f>gap_motion!$I$2:$I$16</c:f>
              <c:numCache>
                <c:formatCode>General</c:formatCode>
                <c:ptCount val="15"/>
                <c:pt idx="0">
                  <c:v>2.7361634465679447</c:v>
                </c:pt>
                <c:pt idx="1">
                  <c:v>2.8340695100613997</c:v>
                </c:pt>
                <c:pt idx="2">
                  <c:v>2.9562421939947261</c:v>
                </c:pt>
                <c:pt idx="3">
                  <c:v>3.0772896906775431</c:v>
                </c:pt>
                <c:pt idx="4">
                  <c:v>3.1982608617481811</c:v>
                </c:pt>
                <c:pt idx="5">
                  <c:v>3.3162282506620979</c:v>
                </c:pt>
                <c:pt idx="6">
                  <c:v>3.4402056660059785</c:v>
                </c:pt>
                <c:pt idx="7">
                  <c:v>3.5574196472641932</c:v>
                </c:pt>
                <c:pt idx="8">
                  <c:v>3.6813970626080739</c:v>
                </c:pt>
                <c:pt idx="9">
                  <c:v>3.8016172881395316</c:v>
                </c:pt>
                <c:pt idx="10">
                  <c:v>3.9225909213266914</c:v>
                </c:pt>
                <c:pt idx="11">
                  <c:v>4.0495721188272933</c:v>
                </c:pt>
                <c:pt idx="12">
                  <c:v>4.1645332634679679</c:v>
                </c:pt>
                <c:pt idx="13">
                  <c:v>4.2915169230850916</c:v>
                </c:pt>
                <c:pt idx="14">
                  <c:v>4.5259473477180423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E7B-4FA6-A8CB-9CE4CD4DE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10560"/>
        <c:axId val="54452224"/>
        <c:extLst xmlns:c16r2="http://schemas.microsoft.com/office/drawing/2015/06/chart"/>
      </c:scatterChart>
      <c:valAx>
        <c:axId val="54410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Delta</a:t>
                </a:r>
                <a:r>
                  <a:rPr lang="en-US" baseline="0"/>
                  <a:t> V [V]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52224"/>
        <c:crosses val="autoZero"/>
        <c:crossBetween val="midCat"/>
        <c:majorUnit val="5.000000000000001E-2"/>
      </c:valAx>
      <c:valAx>
        <c:axId val="5445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Extension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10560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954982682485622"/>
          <c:y val="0.43267940730452187"/>
          <c:w val="8.2691660527222016E-2"/>
          <c:h val="0.102428637998398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DS</a:t>
            </a:r>
            <a:r>
              <a:rPr lang="en-US" baseline="0"/>
              <a:t> delta V vs extension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8850127613553167E-2"/>
          <c:y val="0.12591557797058123"/>
          <c:w val="0.74651242463402478"/>
          <c:h val="0.78512182623472215"/>
        </c:manualLayout>
      </c:layout>
      <c:scatterChart>
        <c:scatterStyle val="lineMarker"/>
        <c:varyColors val="0"/>
        <c:ser>
          <c:idx val="1"/>
          <c:order val="0"/>
          <c:tx>
            <c:v>downstream_GB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ceramic_blocks_motors_not_enabl!$F$2:$F$16</c:f>
              <c:numCache>
                <c:formatCode>General</c:formatCode>
                <c:ptCount val="15"/>
                <c:pt idx="0">
                  <c:v>-0.53220000000000001</c:v>
                </c:pt>
                <c:pt idx="1">
                  <c:v>-0.53220000000000001</c:v>
                </c:pt>
                <c:pt idx="2">
                  <c:v>-0.53220000000000001</c:v>
                </c:pt>
                <c:pt idx="3">
                  <c:v>0</c:v>
                </c:pt>
                <c:pt idx="4">
                  <c:v>-0.53220000000000001</c:v>
                </c:pt>
                <c:pt idx="5">
                  <c:v>-0.53220000000000001</c:v>
                </c:pt>
                <c:pt idx="6">
                  <c:v>-0.53220000000000001</c:v>
                </c:pt>
                <c:pt idx="7">
                  <c:v>-0.53220000000000001</c:v>
                </c:pt>
                <c:pt idx="8">
                  <c:v>-0.53220000000000001</c:v>
                </c:pt>
                <c:pt idx="9">
                  <c:v>-0.53220000000000001</c:v>
                </c:pt>
                <c:pt idx="10">
                  <c:v>-0.53220000000000001</c:v>
                </c:pt>
                <c:pt idx="11">
                  <c:v>-0.53220000000000001</c:v>
                </c:pt>
                <c:pt idx="12">
                  <c:v>-0.53220000000000001</c:v>
                </c:pt>
                <c:pt idx="13">
                  <c:v>-0.53220000000000001</c:v>
                </c:pt>
                <c:pt idx="14">
                  <c:v>0.59909999999999997</c:v>
                </c:pt>
              </c:numCache>
            </c:numRef>
          </c:xVal>
          <c:yVal>
            <c:numRef>
              <c:f>ceramic_blocks_motors_not_enabl!$G$2:$G$16</c:f>
              <c:numCache>
                <c:formatCode>General</c:formatCode>
                <c:ptCount val="15"/>
                <c:pt idx="0">
                  <c:v>-1.4000000000000004</c:v>
                </c:pt>
                <c:pt idx="1">
                  <c:v>-1</c:v>
                </c:pt>
                <c:pt idx="2">
                  <c:v>-0.5</c:v>
                </c:pt>
                <c:pt idx="3">
                  <c:v>0</c:v>
                </c:pt>
                <c:pt idx="4">
                  <c:v>0.5</c:v>
                </c:pt>
                <c:pt idx="5">
                  <c:v>1</c:v>
                </c:pt>
                <c:pt idx="6">
                  <c:v>1.5</c:v>
                </c:pt>
                <c:pt idx="7">
                  <c:v>2</c:v>
                </c:pt>
                <c:pt idx="8">
                  <c:v>2.5</c:v>
                </c:pt>
                <c:pt idx="9">
                  <c:v>3</c:v>
                </c:pt>
                <c:pt idx="10">
                  <c:v>3.5</c:v>
                </c:pt>
                <c:pt idx="11">
                  <c:v>4</c:v>
                </c:pt>
                <c:pt idx="12">
                  <c:v>4.5</c:v>
                </c:pt>
                <c:pt idx="13">
                  <c:v>5</c:v>
                </c:pt>
                <c:pt idx="14">
                  <c:v>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86-4D50-A211-C9B28FAF746B}"/>
            </c:ext>
          </c:extLst>
        </c:ser>
        <c:ser>
          <c:idx val="0"/>
          <c:order val="1"/>
          <c:tx>
            <c:v>downstream_GAP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gap_motion!$F$2:$F$16</c:f>
              <c:numCache>
                <c:formatCode>General</c:formatCode>
                <c:ptCount val="15"/>
                <c:pt idx="0">
                  <c:v>-0.13855000000000006</c:v>
                </c:pt>
                <c:pt idx="1">
                  <c:v>-9.8785000000000067E-2</c:v>
                </c:pt>
                <c:pt idx="2">
                  <c:v>-4.9164000000000097E-2</c:v>
                </c:pt>
                <c:pt idx="3">
                  <c:v>0</c:v>
                </c:pt>
                <c:pt idx="4">
                  <c:v>4.9132999999999982E-2</c:v>
                </c:pt>
                <c:pt idx="5">
                  <c:v>9.7045999999999966E-2</c:v>
                </c:pt>
                <c:pt idx="6">
                  <c:v>0.14739999999999998</c:v>
                </c:pt>
                <c:pt idx="7">
                  <c:v>0.19500699999999993</c:v>
                </c:pt>
                <c:pt idx="8">
                  <c:v>0.24536099999999994</c:v>
                </c:pt>
                <c:pt idx="9">
                  <c:v>0.29418899999999992</c:v>
                </c:pt>
                <c:pt idx="10">
                  <c:v>0.34332299999999993</c:v>
                </c:pt>
                <c:pt idx="11">
                  <c:v>0.39489699999999994</c:v>
                </c:pt>
                <c:pt idx="12">
                  <c:v>0.44158900000000001</c:v>
                </c:pt>
                <c:pt idx="13">
                  <c:v>0.49316399999999994</c:v>
                </c:pt>
                <c:pt idx="14">
                  <c:v>0.58837899999999999</c:v>
                </c:pt>
              </c:numCache>
            </c:numRef>
          </c:xVal>
          <c:yVal>
            <c:numRef>
              <c:f>gap_motion!$G$2:$G$16</c:f>
              <c:numCache>
                <c:formatCode>General</c:formatCode>
                <c:ptCount val="15"/>
                <c:pt idx="0">
                  <c:v>-1.4</c:v>
                </c:pt>
                <c:pt idx="1">
                  <c:v>-1</c:v>
                </c:pt>
                <c:pt idx="2">
                  <c:v>-0.5</c:v>
                </c:pt>
                <c:pt idx="3">
                  <c:v>0</c:v>
                </c:pt>
                <c:pt idx="4">
                  <c:v>0.5</c:v>
                </c:pt>
                <c:pt idx="5">
                  <c:v>1</c:v>
                </c:pt>
                <c:pt idx="6">
                  <c:v>1.5</c:v>
                </c:pt>
                <c:pt idx="7">
                  <c:v>2</c:v>
                </c:pt>
                <c:pt idx="8">
                  <c:v>2.5</c:v>
                </c:pt>
                <c:pt idx="9">
                  <c:v>3</c:v>
                </c:pt>
                <c:pt idx="10">
                  <c:v>3.5</c:v>
                </c:pt>
                <c:pt idx="11">
                  <c:v>4</c:v>
                </c:pt>
                <c:pt idx="12">
                  <c:v>4.5</c:v>
                </c:pt>
                <c:pt idx="13">
                  <c:v>5</c:v>
                </c:pt>
                <c:pt idx="14">
                  <c:v>6</c:v>
                </c:pt>
              </c:numCache>
            </c:numRef>
          </c:y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0-7986-4D50-A211-C9B28FAF7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76416"/>
        <c:axId val="45076992"/>
        <c:extLst xmlns:c16r2="http://schemas.microsoft.com/office/drawing/2015/06/chart"/>
      </c:scatterChart>
      <c:valAx>
        <c:axId val="4507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Delta</a:t>
                </a:r>
                <a:r>
                  <a:rPr lang="en-US" baseline="0"/>
                  <a:t> V [V]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76992"/>
        <c:crosses val="autoZero"/>
        <c:crossBetween val="midCat"/>
        <c:majorUnit val="5.000000000000001E-2"/>
      </c:valAx>
      <c:valAx>
        <c:axId val="4507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Extension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76416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954982682485622"/>
          <c:y val="0.43267940730452187"/>
          <c:w val="0.16926527238022321"/>
          <c:h val="0.36579760771548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Voltage</a:t>
            </a:r>
            <a:r>
              <a:rPr lang="en-US" baseline="0"/>
              <a:t> error between gauge blocks and corresponding gap (US)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disabled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ceramic_blocks_motors_not_enabl!$G$3:$G$16</c:f>
              <c:numCache>
                <c:formatCode>General</c:formatCode>
                <c:ptCount val="14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5</c:v>
                </c:pt>
                <c:pt idx="13">
                  <c:v>6</c:v>
                </c:pt>
              </c:numCache>
            </c:numRef>
          </c:xVal>
          <c:yVal>
            <c:numRef>
              <c:f>gap_motion!$M$3:$M$16</c:f>
              <c:numCache>
                <c:formatCode>General</c:formatCode>
                <c:ptCount val="14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356-46BE-A5CC-3445B9155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078720"/>
        <c:axId val="45079296"/>
        <c:extLst xmlns:c16r2="http://schemas.microsoft.com/office/drawing/2015/06/chart"/>
      </c:scatterChart>
      <c:valAx>
        <c:axId val="45078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Extension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79296"/>
        <c:crosses val="autoZero"/>
        <c:crossBetween val="midCat"/>
        <c:majorUnit val="0.5"/>
      </c:valAx>
      <c:valAx>
        <c:axId val="4507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Error [V]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078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Voltage error between</a:t>
            </a:r>
            <a:r>
              <a:rPr lang="en-US" baseline="0"/>
              <a:t> gauge blocks and gap adjustment (DS)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disabled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ceramic_blocks_motors_not_enabl!$G$3:$G$16</c:f>
              <c:numCache>
                <c:formatCode>General</c:formatCode>
                <c:ptCount val="14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  <c:pt idx="6">
                  <c:v>2</c:v>
                </c:pt>
                <c:pt idx="7">
                  <c:v>2.5</c:v>
                </c:pt>
                <c:pt idx="8">
                  <c:v>3</c:v>
                </c:pt>
                <c:pt idx="9">
                  <c:v>3.5</c:v>
                </c:pt>
                <c:pt idx="10">
                  <c:v>4</c:v>
                </c:pt>
                <c:pt idx="11">
                  <c:v>4.5</c:v>
                </c:pt>
                <c:pt idx="12">
                  <c:v>5</c:v>
                </c:pt>
                <c:pt idx="13">
                  <c:v>6</c:v>
                </c:pt>
              </c:numCache>
            </c:numRef>
          </c:xVal>
          <c:yVal>
            <c:numRef>
              <c:f>gap_motion!$N$3:$N$16</c:f>
              <c:numCache>
                <c:formatCode>General</c:formatCode>
                <c:ptCount val="14"/>
              </c:numCache>
            </c:numRef>
          </c:y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1-BDF0-403E-AB03-AADBC56AA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18624"/>
        <c:axId val="54019200"/>
        <c:extLst xmlns:c16r2="http://schemas.microsoft.com/office/drawing/2015/06/chart"/>
      </c:scatterChart>
      <c:valAx>
        <c:axId val="54018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Extension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19200"/>
        <c:crosses val="autoZero"/>
        <c:crossBetween val="midCat"/>
        <c:majorUnit val="0.5"/>
      </c:valAx>
      <c:valAx>
        <c:axId val="5401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Error [V]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18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 CENTERLINE SHIFT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disabled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ceramic_blocks_motors_not_enabl!$A$3:$A$16</c:f>
              <c:numCache>
                <c:formatCode>General</c:formatCode>
                <c:ptCount val="1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22</c:v>
                </c:pt>
              </c:numCache>
            </c:numRef>
          </c:xVal>
          <c:yVal>
            <c:numRef>
              <c:f>gap_motion!$O$3:$O$16</c:f>
              <c:numCache>
                <c:formatCode>General</c:formatCode>
                <c:ptCount val="14"/>
                <c:pt idx="0">
                  <c:v>1.0310079459155372</c:v>
                </c:pt>
                <c:pt idx="1">
                  <c:v>0.53100794591553724</c:v>
                </c:pt>
                <c:pt idx="2">
                  <c:v>3.1007945915537238E-2</c:v>
                </c:pt>
                <c:pt idx="3">
                  <c:v>-0.46899205408446276</c:v>
                </c:pt>
                <c:pt idx="4">
                  <c:v>-0.96899205408446276</c:v>
                </c:pt>
                <c:pt idx="5">
                  <c:v>-1.4689920540844628</c:v>
                </c:pt>
                <c:pt idx="6">
                  <c:v>-1.9689920540844628</c:v>
                </c:pt>
                <c:pt idx="7">
                  <c:v>-2.4689920540844628</c:v>
                </c:pt>
                <c:pt idx="8">
                  <c:v>-2.9689920540844628</c:v>
                </c:pt>
                <c:pt idx="9">
                  <c:v>-3.4689920540844628</c:v>
                </c:pt>
                <c:pt idx="10">
                  <c:v>-3.9689920540844628</c:v>
                </c:pt>
                <c:pt idx="11">
                  <c:v>-4.4689920540844632</c:v>
                </c:pt>
                <c:pt idx="12">
                  <c:v>7.2843760501406596</c:v>
                </c:pt>
                <c:pt idx="13">
                  <c:v>7.2932053322729935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8D-467F-AC86-A81E00EB2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20928"/>
        <c:axId val="54021504"/>
        <c:extLst xmlns:c16r2="http://schemas.microsoft.com/office/drawing/2015/06/chart"/>
      </c:scatterChart>
      <c:valAx>
        <c:axId val="54020928"/>
        <c:scaling>
          <c:orientation val="minMax"/>
          <c:min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Gap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21504"/>
        <c:crosses val="autoZero"/>
        <c:crossBetween val="midCat"/>
        <c:majorUnit val="1"/>
      </c:valAx>
      <c:valAx>
        <c:axId val="5402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Centerline Shift</a:t>
                </a:r>
                <a:r>
                  <a:rPr lang="en-US" baseline="0"/>
                  <a:t> [mm]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20928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DS CENTERLINE SHIFT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disabled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9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131-4534-B467-E1BBE8DA613C}"/>
              </c:ext>
            </c:extLst>
          </c:dPt>
          <c:xVal>
            <c:numRef>
              <c:f>ceramic_blocks_motors_not_enabl!$A$3:$A$16</c:f>
              <c:numCache>
                <c:formatCode>General</c:formatCode>
                <c:ptCount val="1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22</c:v>
                </c:pt>
              </c:numCache>
            </c:numRef>
          </c:xVal>
          <c:yVal>
            <c:numRef>
              <c:f>gap_motion!$P$3:$P$16</c:f>
              <c:numCache>
                <c:formatCode>General</c:formatCode>
                <c:ptCount val="14"/>
                <c:pt idx="0">
                  <c:v>3.8340695100613997</c:v>
                </c:pt>
                <c:pt idx="1">
                  <c:v>3.4562421939947261</c:v>
                </c:pt>
                <c:pt idx="2">
                  <c:v>3.0772896906775431</c:v>
                </c:pt>
                <c:pt idx="3">
                  <c:v>2.6982608617481811</c:v>
                </c:pt>
                <c:pt idx="4">
                  <c:v>2.3162282506620979</c:v>
                </c:pt>
                <c:pt idx="5">
                  <c:v>1.9402056660059785</c:v>
                </c:pt>
                <c:pt idx="6">
                  <c:v>1.5574196472641932</c:v>
                </c:pt>
                <c:pt idx="7">
                  <c:v>1.1813970626080739</c:v>
                </c:pt>
                <c:pt idx="8">
                  <c:v>0.80161728813953159</c:v>
                </c:pt>
                <c:pt idx="9">
                  <c:v>0.4225909213266914</c:v>
                </c:pt>
                <c:pt idx="10">
                  <c:v>4.9572118827293288E-2</c:v>
                </c:pt>
                <c:pt idx="11">
                  <c:v>-0.33546673653203207</c:v>
                </c:pt>
                <c:pt idx="12">
                  <c:v>-0.70848307691490842</c:v>
                </c:pt>
                <c:pt idx="13">
                  <c:v>-1.4740526522819577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4F2-4557-8F5C-3AD72BB29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23232"/>
        <c:axId val="54023808"/>
        <c:extLst xmlns:c16r2="http://schemas.microsoft.com/office/drawing/2015/06/chart"/>
      </c:scatterChart>
      <c:valAx>
        <c:axId val="54023232"/>
        <c:scaling>
          <c:orientation val="minMax"/>
          <c:min val="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Gap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23808"/>
        <c:crosses val="autoZero"/>
        <c:crossBetween val="midCat"/>
        <c:majorUnit val="1"/>
      </c:valAx>
      <c:valAx>
        <c:axId val="5402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Centerline Shift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23232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</a:t>
            </a:r>
            <a:r>
              <a:rPr lang="en-US" baseline="0"/>
              <a:t> linear interpolation residuals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disabled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ceramic_blocks_motors_not_enabl!$E$2:$E$16</c:f>
              <c:numCache>
                <c:formatCode>General</c:formatCode>
                <c:ptCount val="15"/>
                <c:pt idx="0">
                  <c:v>-0.13990000000000002</c:v>
                </c:pt>
                <c:pt idx="1">
                  <c:v>-0.10160000000000002</c:v>
                </c:pt>
                <c:pt idx="2">
                  <c:v>-4.8600000000000088E-2</c:v>
                </c:pt>
                <c:pt idx="3">
                  <c:v>0</c:v>
                </c:pt>
                <c:pt idx="4">
                  <c:v>4.4499999999999984E-2</c:v>
                </c:pt>
                <c:pt idx="5">
                  <c:v>9.3499999999999917E-2</c:v>
                </c:pt>
                <c:pt idx="6">
                  <c:v>0.1462</c:v>
                </c:pt>
                <c:pt idx="7">
                  <c:v>0.18509999999999993</c:v>
                </c:pt>
                <c:pt idx="8">
                  <c:v>0.23949999999999994</c:v>
                </c:pt>
                <c:pt idx="9">
                  <c:v>0.2843</c:v>
                </c:pt>
                <c:pt idx="10">
                  <c:v>0.34050000000000002</c:v>
                </c:pt>
                <c:pt idx="11">
                  <c:v>0.38109999999999999</c:v>
                </c:pt>
                <c:pt idx="12">
                  <c:v>0.4335</c:v>
                </c:pt>
                <c:pt idx="13">
                  <c:v>0.48199999999999998</c:v>
                </c:pt>
                <c:pt idx="14">
                  <c:v>0.57840000000000003</c:v>
                </c:pt>
              </c:numCache>
            </c:numRef>
          </c:xVal>
          <c:yVal>
            <c:numRef>
              <c:f>ceramic_blocks_motors_not_enabl!$O$2:$O$16</c:f>
              <c:numCache>
                <c:formatCode>General</c:formatCode>
                <c:ptCount val="15"/>
                <c:pt idx="0">
                  <c:v>-1.3525144883244522E-2</c:v>
                </c:pt>
                <c:pt idx="1">
                  <c:v>-1.8059688288581954E-2</c:v>
                </c:pt>
                <c:pt idx="2">
                  <c:v>2.9190160262778653E-2</c:v>
                </c:pt>
                <c:pt idx="3">
                  <c:v>3.1007945915537238E-2</c:v>
                </c:pt>
                <c:pt idx="4">
                  <c:v>-9.5086906781313152E-3</c:v>
                </c:pt>
                <c:pt idx="5">
                  <c:v>-3.5607174891376658E-3</c:v>
                </c:pt>
                <c:pt idx="6">
                  <c:v>4.0591490410046838E-2</c:v>
                </c:pt>
                <c:pt idx="7">
                  <c:v>-5.7747771690935812E-2</c:v>
                </c:pt>
                <c:pt idx="8">
                  <c:v>3.957733237253791E-3</c:v>
                </c:pt>
                <c:pt idx="9">
                  <c:v>-3.346126270423655E-2</c:v>
                </c:pt>
                <c:pt idx="10">
                  <c:v>4.6830086137018778E-2</c:v>
                </c:pt>
                <c:pt idx="11">
                  <c:v>-3.3955878934957884E-2</c:v>
                </c:pt>
                <c:pt idx="12">
                  <c:v>7.0986883120482958E-3</c:v>
                </c:pt>
                <c:pt idx="13">
                  <c:v>7.8839270807460338E-3</c:v>
                </c:pt>
                <c:pt idx="14">
                  <c:v>3.2591233137893028E-3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16-439F-B3F8-CFE47875D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03648"/>
        <c:axId val="54404224"/>
        <c:extLst xmlns:c16r2="http://schemas.microsoft.com/office/drawing/2015/06/chart"/>
      </c:scatterChart>
      <c:valAx>
        <c:axId val="54403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Delta V [V]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04224"/>
        <c:crosses val="autoZero"/>
        <c:crossBetween val="midCat"/>
      </c:valAx>
      <c:valAx>
        <c:axId val="544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Residuals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03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DS</a:t>
            </a:r>
            <a:r>
              <a:rPr lang="en-US" baseline="0"/>
              <a:t> linear interpolation residuals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disabled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ceramic_blocks_motors_not_enabl!$F$2:$F$16</c:f>
              <c:numCache>
                <c:formatCode>General</c:formatCode>
                <c:ptCount val="15"/>
                <c:pt idx="0">
                  <c:v>-0.53220000000000001</c:v>
                </c:pt>
                <c:pt idx="1">
                  <c:v>-0.53220000000000001</c:v>
                </c:pt>
                <c:pt idx="2">
                  <c:v>-0.53220000000000001</c:v>
                </c:pt>
                <c:pt idx="3">
                  <c:v>0</c:v>
                </c:pt>
                <c:pt idx="4">
                  <c:v>-0.53220000000000001</c:v>
                </c:pt>
                <c:pt idx="5">
                  <c:v>-0.53220000000000001</c:v>
                </c:pt>
                <c:pt idx="6">
                  <c:v>-0.53220000000000001</c:v>
                </c:pt>
                <c:pt idx="7">
                  <c:v>-0.53220000000000001</c:v>
                </c:pt>
                <c:pt idx="8">
                  <c:v>-0.53220000000000001</c:v>
                </c:pt>
                <c:pt idx="9">
                  <c:v>-0.53220000000000001</c:v>
                </c:pt>
                <c:pt idx="10">
                  <c:v>-0.53220000000000001</c:v>
                </c:pt>
                <c:pt idx="11">
                  <c:v>-0.53220000000000001</c:v>
                </c:pt>
                <c:pt idx="12">
                  <c:v>-0.53220000000000001</c:v>
                </c:pt>
                <c:pt idx="13">
                  <c:v>-0.53220000000000001</c:v>
                </c:pt>
                <c:pt idx="14">
                  <c:v>0.59909999999999997</c:v>
                </c:pt>
              </c:numCache>
            </c:numRef>
          </c:xVal>
          <c:yVal>
            <c:numRef>
              <c:f>ceramic_blocks_motors_not_enabl!$P$2:$P$16</c:f>
              <c:numCache>
                <c:formatCode>General</c:formatCode>
                <c:ptCount val="15"/>
                <c:pt idx="0">
                  <c:v>3.1669512777210072</c:v>
                </c:pt>
                <c:pt idx="1">
                  <c:v>2.7669512777210068</c:v>
                </c:pt>
                <c:pt idx="2">
                  <c:v>2.2669512777210068</c:v>
                </c:pt>
                <c:pt idx="3">
                  <c:v>3.0772896906775431</c:v>
                </c:pt>
                <c:pt idx="4">
                  <c:v>1.2669512777210068</c:v>
                </c:pt>
                <c:pt idx="5">
                  <c:v>0.7669512777210068</c:v>
                </c:pt>
                <c:pt idx="6">
                  <c:v>0.2669512777210068</c:v>
                </c:pt>
                <c:pt idx="7">
                  <c:v>-0.2330487222789932</c:v>
                </c:pt>
                <c:pt idx="8">
                  <c:v>-0.7330487222789932</c:v>
                </c:pt>
                <c:pt idx="9">
                  <c:v>-1.2330487222789932</c:v>
                </c:pt>
                <c:pt idx="10">
                  <c:v>-1.7330487222789932</c:v>
                </c:pt>
                <c:pt idx="11">
                  <c:v>-2.2330487222789932</c:v>
                </c:pt>
                <c:pt idx="12">
                  <c:v>-2.7330487222789932</c:v>
                </c:pt>
                <c:pt idx="13">
                  <c:v>-3.2330487222789932</c:v>
                </c:pt>
                <c:pt idx="14">
                  <c:v>-1.4476563010506407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B9-4690-9870-0675B2D14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05952"/>
        <c:axId val="54406528"/>
        <c:extLst xmlns:c16r2="http://schemas.microsoft.com/office/drawing/2015/06/chart"/>
      </c:scatterChart>
      <c:valAx>
        <c:axId val="5440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/>
                  <a:t>Delta V [V]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06528"/>
        <c:crosses val="autoZero"/>
        <c:crossBetween val="midCat"/>
      </c:valAx>
      <c:valAx>
        <c:axId val="54406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Residuals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05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</a:t>
            </a:r>
            <a:r>
              <a:rPr lang="en-US" baseline="0"/>
              <a:t> delta V vs extension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0201224846894141E-2"/>
          <c:y val="0.12656002562136376"/>
          <c:w val="0.75517211210667634"/>
          <c:h val="0.77378533617561385"/>
        </c:manualLayout>
      </c:layout>
      <c:scatterChart>
        <c:scatterStyle val="lineMarker"/>
        <c:varyColors val="0"/>
        <c:ser>
          <c:idx val="0"/>
          <c:order val="0"/>
          <c:tx>
            <c:v>upstream_GB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ceramic_blocks_motors_not_enabl!$E$2:$E$16</c:f>
              <c:numCache>
                <c:formatCode>General</c:formatCode>
                <c:ptCount val="15"/>
                <c:pt idx="0">
                  <c:v>-0.13990000000000002</c:v>
                </c:pt>
                <c:pt idx="1">
                  <c:v>-0.10160000000000002</c:v>
                </c:pt>
                <c:pt idx="2">
                  <c:v>-4.8600000000000088E-2</c:v>
                </c:pt>
                <c:pt idx="3">
                  <c:v>0</c:v>
                </c:pt>
                <c:pt idx="4">
                  <c:v>4.4499999999999984E-2</c:v>
                </c:pt>
                <c:pt idx="5">
                  <c:v>9.3499999999999917E-2</c:v>
                </c:pt>
                <c:pt idx="6">
                  <c:v>0.1462</c:v>
                </c:pt>
                <c:pt idx="7">
                  <c:v>0.18509999999999993</c:v>
                </c:pt>
                <c:pt idx="8">
                  <c:v>0.23949999999999994</c:v>
                </c:pt>
                <c:pt idx="9">
                  <c:v>0.2843</c:v>
                </c:pt>
                <c:pt idx="10">
                  <c:v>0.34050000000000002</c:v>
                </c:pt>
                <c:pt idx="11">
                  <c:v>0.38109999999999999</c:v>
                </c:pt>
                <c:pt idx="12">
                  <c:v>0.4335</c:v>
                </c:pt>
                <c:pt idx="13">
                  <c:v>0.48199999999999998</c:v>
                </c:pt>
                <c:pt idx="14">
                  <c:v>0.57840000000000003</c:v>
                </c:pt>
              </c:numCache>
            </c:numRef>
          </c:xVal>
          <c:yVal>
            <c:numRef>
              <c:f>ceramic_blocks_motors_not_enabl!$G$2:$G$16</c:f>
              <c:numCache>
                <c:formatCode>General</c:formatCode>
                <c:ptCount val="15"/>
                <c:pt idx="0">
                  <c:v>-1.4000000000000004</c:v>
                </c:pt>
                <c:pt idx="1">
                  <c:v>-1</c:v>
                </c:pt>
                <c:pt idx="2">
                  <c:v>-0.5</c:v>
                </c:pt>
                <c:pt idx="3">
                  <c:v>0</c:v>
                </c:pt>
                <c:pt idx="4">
                  <c:v>0.5</c:v>
                </c:pt>
                <c:pt idx="5">
                  <c:v>1</c:v>
                </c:pt>
                <c:pt idx="6">
                  <c:v>1.5</c:v>
                </c:pt>
                <c:pt idx="7">
                  <c:v>2</c:v>
                </c:pt>
                <c:pt idx="8">
                  <c:v>2.5</c:v>
                </c:pt>
                <c:pt idx="9">
                  <c:v>3</c:v>
                </c:pt>
                <c:pt idx="10">
                  <c:v>3.5</c:v>
                </c:pt>
                <c:pt idx="11">
                  <c:v>4</c:v>
                </c:pt>
                <c:pt idx="12">
                  <c:v>4.5</c:v>
                </c:pt>
                <c:pt idx="13">
                  <c:v>5</c:v>
                </c:pt>
                <c:pt idx="14">
                  <c:v>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0D-4A4B-B7BD-7A7530558F78}"/>
            </c:ext>
          </c:extLst>
        </c:ser>
        <c:ser>
          <c:idx val="1"/>
          <c:order val="1"/>
          <c:tx>
            <c:v>upstream_GAP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gap_motion!$E$2:$E$16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1.1867129999999999</c:v>
                </c:pt>
                <c:pt idx="14">
                  <c:v>1.284416</c:v>
                </c:pt>
              </c:numCache>
            </c:numRef>
          </c:xVal>
          <c:yVal>
            <c:numRef>
              <c:f>gap_motion!$G$2:$G$16</c:f>
              <c:numCache>
                <c:formatCode>General</c:formatCode>
                <c:ptCount val="15"/>
                <c:pt idx="0">
                  <c:v>-1.4</c:v>
                </c:pt>
                <c:pt idx="1">
                  <c:v>-1</c:v>
                </c:pt>
                <c:pt idx="2">
                  <c:v>-0.5</c:v>
                </c:pt>
                <c:pt idx="3">
                  <c:v>0</c:v>
                </c:pt>
                <c:pt idx="4">
                  <c:v>0.5</c:v>
                </c:pt>
                <c:pt idx="5">
                  <c:v>1</c:v>
                </c:pt>
                <c:pt idx="6">
                  <c:v>1.5</c:v>
                </c:pt>
                <c:pt idx="7">
                  <c:v>2</c:v>
                </c:pt>
                <c:pt idx="8">
                  <c:v>2.5</c:v>
                </c:pt>
                <c:pt idx="9">
                  <c:v>3</c:v>
                </c:pt>
                <c:pt idx="10">
                  <c:v>3.5</c:v>
                </c:pt>
                <c:pt idx="11">
                  <c:v>4</c:v>
                </c:pt>
                <c:pt idx="12">
                  <c:v>4.5</c:v>
                </c:pt>
                <c:pt idx="13">
                  <c:v>5</c:v>
                </c:pt>
                <c:pt idx="14">
                  <c:v>6</c:v>
                </c:pt>
              </c:numCache>
            </c:numRef>
          </c:y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1-8A0D-4A4B-B7BD-7A7530558F78}"/>
            </c:ext>
          </c:extLst>
        </c:ser>
        <c:ser>
          <c:idx val="2"/>
          <c:order val="2"/>
          <c:tx>
            <c:v>upstream_real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gap_motion!$E$2:$E$16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1.1867129999999999</c:v>
                </c:pt>
                <c:pt idx="14">
                  <c:v>1.284416</c:v>
                </c:pt>
              </c:numCache>
            </c:numRef>
          </c:xVal>
          <c:yVal>
            <c:numRef>
              <c:f>gap_motion!$H$2:$H$16</c:f>
              <c:numCache>
                <c:formatCode>General</c:formatCode>
                <c:ptCount val="15"/>
                <c:pt idx="0">
                  <c:v>3.1007945915537238E-2</c:v>
                </c:pt>
                <c:pt idx="1">
                  <c:v>3.1007945915537238E-2</c:v>
                </c:pt>
                <c:pt idx="2">
                  <c:v>3.1007945915537238E-2</c:v>
                </c:pt>
                <c:pt idx="3">
                  <c:v>3.1007945915537238E-2</c:v>
                </c:pt>
                <c:pt idx="4">
                  <c:v>3.1007945915537238E-2</c:v>
                </c:pt>
                <c:pt idx="5">
                  <c:v>3.1007945915537238E-2</c:v>
                </c:pt>
                <c:pt idx="6">
                  <c:v>3.1007945915537238E-2</c:v>
                </c:pt>
                <c:pt idx="7">
                  <c:v>3.1007945915537238E-2</c:v>
                </c:pt>
                <c:pt idx="8">
                  <c:v>3.1007945915537238E-2</c:v>
                </c:pt>
                <c:pt idx="9">
                  <c:v>3.1007945915537238E-2</c:v>
                </c:pt>
                <c:pt idx="10">
                  <c:v>3.1007945915537238E-2</c:v>
                </c:pt>
                <c:pt idx="11">
                  <c:v>3.1007945915537238E-2</c:v>
                </c:pt>
                <c:pt idx="12">
                  <c:v>3.1007945915537238E-2</c:v>
                </c:pt>
                <c:pt idx="13">
                  <c:v>12.28437605014066</c:v>
                </c:pt>
                <c:pt idx="14">
                  <c:v>13.293205332272994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A0D-4A4B-B7BD-7A7530558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08256"/>
        <c:axId val="54408832"/>
        <c:extLst xmlns:c16r2="http://schemas.microsoft.com/office/drawing/2015/06/chart"/>
      </c:scatterChart>
      <c:valAx>
        <c:axId val="5440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Delta</a:t>
                </a:r>
                <a:r>
                  <a:rPr lang="en-US" baseline="0"/>
                  <a:t> V [V]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08832"/>
        <c:crosses val="autoZero"/>
        <c:crossBetween val="midCat"/>
        <c:majorUnit val="5.000000000000001E-2"/>
      </c:valAx>
      <c:valAx>
        <c:axId val="5440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Extension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08256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545663963497262"/>
          <c:y val="0.46135391282950872"/>
          <c:w val="7.2718376570641674E-2"/>
          <c:h val="7.1885487157555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3</xdr:row>
      <xdr:rowOff>147638</xdr:rowOff>
    </xdr:from>
    <xdr:to>
      <xdr:col>13</xdr:col>
      <xdr:colOff>214312</xdr:colOff>
      <xdr:row>24</xdr:row>
      <xdr:rowOff>178594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592931</xdr:colOff>
      <xdr:row>3</xdr:row>
      <xdr:rowOff>164307</xdr:rowOff>
    </xdr:from>
    <xdr:to>
      <xdr:col>25</xdr:col>
      <xdr:colOff>119062</xdr:colOff>
      <xdr:row>23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488157</xdr:colOff>
      <xdr:row>26</xdr:row>
      <xdr:rowOff>11907</xdr:rowOff>
    </xdr:from>
    <xdr:to>
      <xdr:col>12</xdr:col>
      <xdr:colOff>440531</xdr:colOff>
      <xdr:row>45</xdr:row>
      <xdr:rowOff>83345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11906</xdr:colOff>
      <xdr:row>26</xdr:row>
      <xdr:rowOff>11907</xdr:rowOff>
    </xdr:from>
    <xdr:to>
      <xdr:col>25</xdr:col>
      <xdr:colOff>83343</xdr:colOff>
      <xdr:row>45</xdr:row>
      <xdr:rowOff>95251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511968</xdr:colOff>
      <xdr:row>47</xdr:row>
      <xdr:rowOff>1</xdr:rowOff>
    </xdr:from>
    <xdr:to>
      <xdr:col>12</xdr:col>
      <xdr:colOff>357187</xdr:colOff>
      <xdr:row>67</xdr:row>
      <xdr:rowOff>11906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595312</xdr:colOff>
      <xdr:row>46</xdr:row>
      <xdr:rowOff>154782</xdr:rowOff>
    </xdr:from>
    <xdr:to>
      <xdr:col>25</xdr:col>
      <xdr:colOff>0</xdr:colOff>
      <xdr:row>66</xdr:row>
      <xdr:rowOff>171450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35718</xdr:colOff>
      <xdr:row>26</xdr:row>
      <xdr:rowOff>83344</xdr:rowOff>
    </xdr:from>
    <xdr:to>
      <xdr:col>30</xdr:col>
      <xdr:colOff>357187</xdr:colOff>
      <xdr:row>36</xdr:row>
      <xdr:rowOff>11906</xdr:rowOff>
    </xdr:to>
    <xdr:sp macro="" textlink="">
      <xdr:nvSpPr>
        <xdr:cNvPr id="8" name="TextBox 7"/>
        <xdr:cNvSpPr txBox="1"/>
      </xdr:nvSpPr>
      <xdr:spPr>
        <a:xfrm>
          <a:off x="15823406" y="5036344"/>
          <a:ext cx="2750344" cy="18335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Negative voltgae error: voltage measured</a:t>
          </a:r>
          <a:r>
            <a:rPr lang="en-US" sz="1100" baseline="0"/>
            <a:t> with gauge blocks is bigger. Upwards centerline shift of undulator</a:t>
          </a:r>
        </a:p>
        <a:p>
          <a:endParaRPr lang="en-US" sz="1100" baseline="0"/>
        </a:p>
        <a:p>
          <a:r>
            <a:rPr lang="en-US" sz="1100" baseline="0"/>
            <a:t>Positive voltage error: voltage measured with gauge blocks is smaller. Downwards centerline shift of undulator.</a:t>
          </a:r>
          <a:endParaRPr lang="en-US" sz="1100"/>
        </a:p>
      </xdr:txBody>
    </xdr:sp>
    <xdr:clientData/>
  </xdr:twoCellAnchor>
  <xdr:twoCellAnchor>
    <xdr:from>
      <xdr:col>26</xdr:col>
      <xdr:colOff>547688</xdr:colOff>
      <xdr:row>46</xdr:row>
      <xdr:rowOff>130969</xdr:rowOff>
    </xdr:from>
    <xdr:to>
      <xdr:col>30</xdr:col>
      <xdr:colOff>583407</xdr:colOff>
      <xdr:row>57</xdr:row>
      <xdr:rowOff>0</xdr:rowOff>
    </xdr:to>
    <xdr:sp macro="" textlink="">
      <xdr:nvSpPr>
        <xdr:cNvPr id="9" name="TextBox 8"/>
        <xdr:cNvSpPr txBox="1"/>
      </xdr:nvSpPr>
      <xdr:spPr>
        <a:xfrm>
          <a:off x="16335376" y="8893969"/>
          <a:ext cx="2464594" cy="19645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Positive centerline shift: True extension from delta V is bigger than expected extension. Upwards centerline</a:t>
          </a:r>
          <a:r>
            <a:rPr lang="en-US" sz="1100" baseline="0"/>
            <a:t> shift.</a:t>
          </a:r>
        </a:p>
        <a:p>
          <a:endParaRPr lang="en-US" sz="1100" baseline="0"/>
        </a:p>
        <a:p>
          <a:r>
            <a:rPr lang="en-US" sz="1100" baseline="0"/>
            <a:t>Negative centerline shift: True extension from delta V is smaller than expected extension. Downwards centerline shift.</a:t>
          </a:r>
          <a:endParaRPr lang="en-US" sz="1100"/>
        </a:p>
      </xdr:txBody>
    </xdr:sp>
    <xdr:clientData/>
  </xdr:twoCellAnchor>
  <xdr:twoCellAnchor>
    <xdr:from>
      <xdr:col>1</xdr:col>
      <xdr:colOff>440532</xdr:colOff>
      <xdr:row>68</xdr:row>
      <xdr:rowOff>178594</xdr:rowOff>
    </xdr:from>
    <xdr:to>
      <xdr:col>12</xdr:col>
      <xdr:colOff>476250</xdr:colOff>
      <xdr:row>88</xdr:row>
      <xdr:rowOff>119062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11907</xdr:colOff>
      <xdr:row>69</xdr:row>
      <xdr:rowOff>0</xdr:rowOff>
    </xdr:from>
    <xdr:to>
      <xdr:col>25</xdr:col>
      <xdr:colOff>47625</xdr:colOff>
      <xdr:row>88</xdr:row>
      <xdr:rowOff>130968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352424</xdr:colOff>
      <xdr:row>3</xdr:row>
      <xdr:rowOff>19049</xdr:rowOff>
    </xdr:from>
    <xdr:to>
      <xdr:col>25</xdr:col>
      <xdr:colOff>590549</xdr:colOff>
      <xdr:row>50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438149</xdr:colOff>
      <xdr:row>52</xdr:row>
      <xdr:rowOff>180974</xdr:rowOff>
    </xdr:from>
    <xdr:to>
      <xdr:col>25</xdr:col>
      <xdr:colOff>600075</xdr:colOff>
      <xdr:row>85</xdr:row>
      <xdr:rowOff>171449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A2" sqref="A2:B16"/>
    </sheetView>
  </sheetViews>
  <sheetFormatPr defaultRowHeight="15" x14ac:dyDescent="0.25"/>
  <cols>
    <col min="1" max="2" width="14.42578125" customWidth="1"/>
    <col min="3" max="3" width="12.140625" customWidth="1"/>
    <col min="4" max="4" width="13.7109375" customWidth="1"/>
    <col min="5" max="5" width="13.42578125" customWidth="1"/>
    <col min="6" max="6" width="13.5703125" customWidth="1"/>
    <col min="7" max="7" width="19.42578125" customWidth="1"/>
    <col min="13" max="13" width="19" customWidth="1"/>
    <col min="14" max="14" width="17.7109375" customWidth="1"/>
    <col min="15" max="15" width="13.140625" customWidth="1"/>
    <col min="16" max="16" width="13.28515625" customWidth="1"/>
  </cols>
  <sheetData>
    <row r="1" spans="1:16" ht="45" x14ac:dyDescent="0.25">
      <c r="A1" s="14" t="s">
        <v>0</v>
      </c>
      <c r="B1" s="15" t="s">
        <v>19</v>
      </c>
      <c r="C1" s="15" t="s">
        <v>1</v>
      </c>
      <c r="D1" s="16" t="s">
        <v>2</v>
      </c>
      <c r="E1" s="22" t="s">
        <v>3</v>
      </c>
      <c r="F1" s="23" t="s">
        <v>4</v>
      </c>
      <c r="G1" s="28" t="s">
        <v>20</v>
      </c>
      <c r="H1" s="1"/>
      <c r="I1" s="1"/>
      <c r="J1" s="1" t="s">
        <v>5</v>
      </c>
      <c r="K1" s="1"/>
      <c r="M1" s="2" t="s">
        <v>12</v>
      </c>
      <c r="N1" s="4" t="s">
        <v>13</v>
      </c>
      <c r="O1" s="13" t="s">
        <v>14</v>
      </c>
      <c r="P1" s="13" t="s">
        <v>15</v>
      </c>
    </row>
    <row r="2" spans="1:16" x14ac:dyDescent="0.25">
      <c r="A2" s="5">
        <v>7.2</v>
      </c>
      <c r="B2" s="6">
        <f t="shared" ref="B2:B16" si="0">($A$16-A2)/2</f>
        <v>7.4</v>
      </c>
      <c r="C2" s="6">
        <v>0.60160000000000002</v>
      </c>
      <c r="D2" s="7"/>
      <c r="E2" s="5">
        <f t="shared" ref="E2:E16" si="1">(C2-$C$5)</f>
        <v>-0.13990000000000002</v>
      </c>
      <c r="F2" s="7">
        <f t="shared" ref="F2:F16" si="2">(D2-$D$5)</f>
        <v>-0.53220000000000001</v>
      </c>
      <c r="G2" s="26">
        <f t="shared" ref="G2:G16" si="3">$B$5-B2</f>
        <v>-1.4000000000000004</v>
      </c>
      <c r="J2">
        <f>A5</f>
        <v>10</v>
      </c>
      <c r="M2" s="5">
        <f>($K$6*E2)+$K$7</f>
        <v>-1.4135251448832449</v>
      </c>
      <c r="N2" s="7">
        <f>($K$9*F2)+$K$10</f>
        <v>1.7669512777210068</v>
      </c>
      <c r="O2">
        <f>M2-G2</f>
        <v>-1.3525144883244522E-2</v>
      </c>
      <c r="P2">
        <f>N2-G2</f>
        <v>3.1669512777210072</v>
      </c>
    </row>
    <row r="3" spans="1:16" x14ac:dyDescent="0.25">
      <c r="A3" s="5">
        <v>8</v>
      </c>
      <c r="B3" s="6">
        <f t="shared" si="0"/>
        <v>7</v>
      </c>
      <c r="C3" s="6">
        <v>0.63990000000000002</v>
      </c>
      <c r="D3" s="7"/>
      <c r="E3" s="5">
        <f t="shared" si="1"/>
        <v>-0.10160000000000002</v>
      </c>
      <c r="F3" s="7">
        <f t="shared" si="2"/>
        <v>-0.53220000000000001</v>
      </c>
      <c r="G3" s="26">
        <f t="shared" si="3"/>
        <v>-1</v>
      </c>
      <c r="M3" s="5">
        <f t="shared" ref="M3:M16" si="4">($K$6*E3)+$K$7</f>
        <v>-1.018059688288582</v>
      </c>
      <c r="N3" s="7">
        <f t="shared" ref="N3:N16" si="5">($K$9*F3)+$K$10</f>
        <v>1.7669512777210068</v>
      </c>
      <c r="O3">
        <f t="shared" ref="O3:O16" si="6">M3-G3</f>
        <v>-1.8059688288581954E-2</v>
      </c>
      <c r="P3">
        <f t="shared" ref="P3:P16" si="7">N3-G3</f>
        <v>2.7669512777210068</v>
      </c>
    </row>
    <row r="4" spans="1:16" x14ac:dyDescent="0.25">
      <c r="A4" s="5">
        <v>9</v>
      </c>
      <c r="B4" s="6">
        <f t="shared" si="0"/>
        <v>6.5</v>
      </c>
      <c r="C4" s="6">
        <v>0.69289999999999996</v>
      </c>
      <c r="D4" s="7"/>
      <c r="E4" s="5">
        <f t="shared" si="1"/>
        <v>-4.8600000000000088E-2</v>
      </c>
      <c r="F4" s="7">
        <f t="shared" si="2"/>
        <v>-0.53220000000000001</v>
      </c>
      <c r="G4" s="26">
        <f t="shared" si="3"/>
        <v>-0.5</v>
      </c>
      <c r="J4" s="6"/>
      <c r="K4" s="6"/>
      <c r="M4" s="5">
        <f t="shared" si="4"/>
        <v>-0.47080983973722135</v>
      </c>
      <c r="N4" s="7">
        <f t="shared" si="5"/>
        <v>1.7669512777210068</v>
      </c>
      <c r="O4">
        <f t="shared" si="6"/>
        <v>2.9190160262778653E-2</v>
      </c>
      <c r="P4">
        <f t="shared" si="7"/>
        <v>2.2669512777210068</v>
      </c>
    </row>
    <row r="5" spans="1:16" x14ac:dyDescent="0.25">
      <c r="A5" s="17">
        <v>10</v>
      </c>
      <c r="B5" s="18">
        <f t="shared" si="0"/>
        <v>6</v>
      </c>
      <c r="C5" s="18">
        <v>0.74150000000000005</v>
      </c>
      <c r="D5" s="19">
        <v>0.53220000000000001</v>
      </c>
      <c r="E5" s="24">
        <f t="shared" si="1"/>
        <v>0</v>
      </c>
      <c r="F5" s="25">
        <f t="shared" si="2"/>
        <v>0</v>
      </c>
      <c r="G5" s="29">
        <f t="shared" si="3"/>
        <v>0</v>
      </c>
      <c r="J5" s="6"/>
      <c r="K5" s="6"/>
      <c r="M5" s="5">
        <f t="shared" si="4"/>
        <v>3.1007945915537238E-2</v>
      </c>
      <c r="N5" s="7">
        <f t="shared" si="5"/>
        <v>3.0772896906775431</v>
      </c>
      <c r="O5">
        <f t="shared" si="6"/>
        <v>3.1007945915537238E-2</v>
      </c>
      <c r="P5">
        <f t="shared" si="7"/>
        <v>3.0772896906775431</v>
      </c>
    </row>
    <row r="6" spans="1:16" x14ac:dyDescent="0.25">
      <c r="A6" s="5">
        <v>11</v>
      </c>
      <c r="B6" s="6">
        <f t="shared" si="0"/>
        <v>5.5</v>
      </c>
      <c r="C6" s="43">
        <v>0.78600000000000003</v>
      </c>
      <c r="D6" s="7"/>
      <c r="E6" s="5">
        <f t="shared" si="1"/>
        <v>4.4499999999999984E-2</v>
      </c>
      <c r="F6" s="7">
        <f t="shared" si="2"/>
        <v>-0.53220000000000001</v>
      </c>
      <c r="G6" s="26">
        <f t="shared" si="3"/>
        <v>0.5</v>
      </c>
      <c r="J6" s="44" t="s">
        <v>8</v>
      </c>
      <c r="K6" s="44">
        <f>SLOPE(ceramic_blocks_motors_not_enabl!G2:G16,ceramic_blocks_motors_not_enabl!E2:E16)</f>
        <v>10.325468840591721</v>
      </c>
      <c r="M6" s="5">
        <f t="shared" si="4"/>
        <v>0.49049130932186868</v>
      </c>
      <c r="N6" s="7">
        <f t="shared" si="5"/>
        <v>1.7669512777210068</v>
      </c>
      <c r="O6">
        <f t="shared" si="6"/>
        <v>-9.5086906781313152E-3</v>
      </c>
      <c r="P6">
        <f t="shared" si="7"/>
        <v>1.2669512777210068</v>
      </c>
    </row>
    <row r="7" spans="1:16" x14ac:dyDescent="0.25">
      <c r="A7" s="5">
        <v>12</v>
      </c>
      <c r="B7" s="6">
        <f t="shared" si="0"/>
        <v>5</v>
      </c>
      <c r="C7" s="6">
        <v>0.83499999999999996</v>
      </c>
      <c r="D7" s="7"/>
      <c r="E7" s="5">
        <f t="shared" si="1"/>
        <v>9.3499999999999917E-2</v>
      </c>
      <c r="F7" s="7">
        <f t="shared" si="2"/>
        <v>-0.53220000000000001</v>
      </c>
      <c r="G7" s="26">
        <f t="shared" si="3"/>
        <v>1</v>
      </c>
      <c r="J7" s="44" t="s">
        <v>9</v>
      </c>
      <c r="K7" s="44">
        <f>INTERCEPT(G2:G16,E2:E16)</f>
        <v>3.1007945915537238E-2</v>
      </c>
      <c r="M7" s="5">
        <f t="shared" si="4"/>
        <v>0.99643928251086233</v>
      </c>
      <c r="N7" s="7">
        <f t="shared" si="5"/>
        <v>1.7669512777210068</v>
      </c>
      <c r="O7">
        <f t="shared" si="6"/>
        <v>-3.5607174891376658E-3</v>
      </c>
      <c r="P7">
        <f t="shared" si="7"/>
        <v>0.7669512777210068</v>
      </c>
    </row>
    <row r="8" spans="1:16" x14ac:dyDescent="0.25">
      <c r="A8" s="5">
        <v>13</v>
      </c>
      <c r="B8" s="6">
        <f t="shared" si="0"/>
        <v>4.5</v>
      </c>
      <c r="C8" s="6">
        <v>0.88770000000000004</v>
      </c>
      <c r="D8" s="7"/>
      <c r="E8" s="5">
        <f t="shared" si="1"/>
        <v>0.1462</v>
      </c>
      <c r="F8" s="7">
        <f t="shared" si="2"/>
        <v>-0.53220000000000001</v>
      </c>
      <c r="G8" s="26">
        <f t="shared" si="3"/>
        <v>1.5</v>
      </c>
      <c r="M8" s="5">
        <f t="shared" si="4"/>
        <v>1.5405914904100468</v>
      </c>
      <c r="N8" s="7">
        <f t="shared" si="5"/>
        <v>1.7669512777210068</v>
      </c>
      <c r="O8">
        <f t="shared" si="6"/>
        <v>4.0591490410046838E-2</v>
      </c>
      <c r="P8">
        <f t="shared" si="7"/>
        <v>0.2669512777210068</v>
      </c>
    </row>
    <row r="9" spans="1:16" x14ac:dyDescent="0.25">
      <c r="A9" s="5">
        <v>14</v>
      </c>
      <c r="B9" s="6">
        <f t="shared" si="0"/>
        <v>4</v>
      </c>
      <c r="C9" s="6">
        <v>0.92659999999999998</v>
      </c>
      <c r="D9" s="7"/>
      <c r="E9" s="5">
        <f t="shared" si="1"/>
        <v>0.18509999999999993</v>
      </c>
      <c r="F9" s="7">
        <f t="shared" si="2"/>
        <v>-0.53220000000000001</v>
      </c>
      <c r="G9" s="26">
        <f t="shared" si="3"/>
        <v>2</v>
      </c>
      <c r="J9" s="45" t="s">
        <v>10</v>
      </c>
      <c r="K9" s="45">
        <f>SLOPE(G2:G16,F2:F16)</f>
        <v>2.4621165219025483</v>
      </c>
      <c r="M9" s="5">
        <f t="shared" si="4"/>
        <v>1.9422522283090642</v>
      </c>
      <c r="N9" s="7">
        <f t="shared" si="5"/>
        <v>1.7669512777210068</v>
      </c>
      <c r="O9">
        <f t="shared" si="6"/>
        <v>-5.7747771690935812E-2</v>
      </c>
      <c r="P9">
        <f t="shared" si="7"/>
        <v>-0.2330487222789932</v>
      </c>
    </row>
    <row r="10" spans="1:16" x14ac:dyDescent="0.25">
      <c r="A10" s="5">
        <v>15</v>
      </c>
      <c r="B10" s="6">
        <f t="shared" si="0"/>
        <v>3.5</v>
      </c>
      <c r="C10" s="6">
        <v>0.98099999999999998</v>
      </c>
      <c r="D10" s="7"/>
      <c r="E10" s="5">
        <f t="shared" si="1"/>
        <v>0.23949999999999994</v>
      </c>
      <c r="F10" s="7">
        <f t="shared" si="2"/>
        <v>-0.53220000000000001</v>
      </c>
      <c r="G10" s="26">
        <f t="shared" si="3"/>
        <v>2.5</v>
      </c>
      <c r="J10" s="45" t="s">
        <v>11</v>
      </c>
      <c r="K10" s="45">
        <f>INTERCEPT(G2:G16,F2:F16)</f>
        <v>3.0772896906775431</v>
      </c>
      <c r="M10" s="5">
        <f t="shared" si="4"/>
        <v>2.5039577332372538</v>
      </c>
      <c r="N10" s="7">
        <f t="shared" si="5"/>
        <v>1.7669512777210068</v>
      </c>
      <c r="O10">
        <f t="shared" si="6"/>
        <v>3.957733237253791E-3</v>
      </c>
      <c r="P10">
        <f t="shared" si="7"/>
        <v>-0.7330487222789932</v>
      </c>
    </row>
    <row r="11" spans="1:16" x14ac:dyDescent="0.25">
      <c r="A11" s="5">
        <v>16</v>
      </c>
      <c r="B11" s="6">
        <f t="shared" si="0"/>
        <v>3</v>
      </c>
      <c r="C11" s="6">
        <v>1.0258</v>
      </c>
      <c r="D11" s="7"/>
      <c r="E11" s="5">
        <f t="shared" si="1"/>
        <v>0.2843</v>
      </c>
      <c r="F11" s="7">
        <f t="shared" si="2"/>
        <v>-0.53220000000000001</v>
      </c>
      <c r="G11" s="26">
        <f t="shared" si="3"/>
        <v>3</v>
      </c>
      <c r="M11" s="5">
        <f t="shared" si="4"/>
        <v>2.9665387372957635</v>
      </c>
      <c r="N11" s="7">
        <f t="shared" si="5"/>
        <v>1.7669512777210068</v>
      </c>
      <c r="O11">
        <f t="shared" si="6"/>
        <v>-3.346126270423655E-2</v>
      </c>
      <c r="P11">
        <f t="shared" si="7"/>
        <v>-1.2330487222789932</v>
      </c>
    </row>
    <row r="12" spans="1:16" x14ac:dyDescent="0.25">
      <c r="A12" s="5">
        <v>17</v>
      </c>
      <c r="B12" s="6">
        <f t="shared" si="0"/>
        <v>2.5</v>
      </c>
      <c r="C12" s="6">
        <v>1.0820000000000001</v>
      </c>
      <c r="D12" s="7"/>
      <c r="E12" s="5">
        <f t="shared" si="1"/>
        <v>0.34050000000000002</v>
      </c>
      <c r="F12" s="7">
        <f t="shared" si="2"/>
        <v>-0.53220000000000001</v>
      </c>
      <c r="G12" s="26">
        <f t="shared" si="3"/>
        <v>3.5</v>
      </c>
      <c r="M12" s="5">
        <f t="shared" si="4"/>
        <v>3.5468300861370188</v>
      </c>
      <c r="N12" s="7">
        <f t="shared" si="5"/>
        <v>1.7669512777210068</v>
      </c>
      <c r="O12">
        <f t="shared" si="6"/>
        <v>4.6830086137018778E-2</v>
      </c>
      <c r="P12">
        <f t="shared" si="7"/>
        <v>-1.7330487222789932</v>
      </c>
    </row>
    <row r="13" spans="1:16" x14ac:dyDescent="0.25">
      <c r="A13" s="5">
        <v>18</v>
      </c>
      <c r="B13" s="6">
        <f t="shared" si="0"/>
        <v>2</v>
      </c>
      <c r="C13" s="6">
        <v>1.1226</v>
      </c>
      <c r="D13" s="7"/>
      <c r="E13" s="5">
        <f t="shared" si="1"/>
        <v>0.38109999999999999</v>
      </c>
      <c r="F13" s="7">
        <f t="shared" si="2"/>
        <v>-0.53220000000000001</v>
      </c>
      <c r="G13" s="26">
        <f t="shared" si="3"/>
        <v>4</v>
      </c>
      <c r="M13" s="5">
        <f t="shared" si="4"/>
        <v>3.9660441210650421</v>
      </c>
      <c r="N13" s="7">
        <f t="shared" si="5"/>
        <v>1.7669512777210068</v>
      </c>
      <c r="O13">
        <f t="shared" si="6"/>
        <v>-3.3955878934957884E-2</v>
      </c>
      <c r="P13">
        <f t="shared" si="7"/>
        <v>-2.2330487222789932</v>
      </c>
    </row>
    <row r="14" spans="1:16" x14ac:dyDescent="0.25">
      <c r="A14" s="5">
        <v>19</v>
      </c>
      <c r="B14" s="6">
        <f t="shared" si="0"/>
        <v>1.5</v>
      </c>
      <c r="C14" s="6">
        <v>1.175</v>
      </c>
      <c r="D14" s="7"/>
      <c r="E14" s="5">
        <f t="shared" si="1"/>
        <v>0.4335</v>
      </c>
      <c r="F14" s="7">
        <f t="shared" si="2"/>
        <v>-0.53220000000000001</v>
      </c>
      <c r="G14" s="26">
        <f t="shared" si="3"/>
        <v>4.5</v>
      </c>
      <c r="M14" s="5">
        <f t="shared" si="4"/>
        <v>4.5070986883120483</v>
      </c>
      <c r="N14" s="7">
        <f t="shared" si="5"/>
        <v>1.7669512777210068</v>
      </c>
      <c r="O14">
        <f t="shared" si="6"/>
        <v>7.0986883120482958E-3</v>
      </c>
      <c r="P14">
        <f t="shared" si="7"/>
        <v>-2.7330487222789932</v>
      </c>
    </row>
    <row r="15" spans="1:16" x14ac:dyDescent="0.25">
      <c r="A15" s="5">
        <v>20</v>
      </c>
      <c r="B15" s="6">
        <f t="shared" si="0"/>
        <v>1</v>
      </c>
      <c r="C15" s="6">
        <v>1.2235</v>
      </c>
      <c r="D15" s="7"/>
      <c r="E15" s="5">
        <f t="shared" si="1"/>
        <v>0.48199999999999998</v>
      </c>
      <c r="F15" s="7">
        <f t="shared" si="2"/>
        <v>-0.53220000000000001</v>
      </c>
      <c r="G15" s="26">
        <f t="shared" si="3"/>
        <v>5</v>
      </c>
      <c r="M15" s="5">
        <f t="shared" si="4"/>
        <v>5.007883927080746</v>
      </c>
      <c r="N15" s="7">
        <f t="shared" si="5"/>
        <v>1.7669512777210068</v>
      </c>
      <c r="O15">
        <f t="shared" si="6"/>
        <v>7.8839270807460338E-3</v>
      </c>
      <c r="P15">
        <f t="shared" si="7"/>
        <v>-3.2330487222789932</v>
      </c>
    </row>
    <row r="16" spans="1:16" x14ac:dyDescent="0.25">
      <c r="A16" s="8">
        <v>22</v>
      </c>
      <c r="B16" s="9">
        <f t="shared" si="0"/>
        <v>0</v>
      </c>
      <c r="C16" s="9">
        <v>1.3199000000000001</v>
      </c>
      <c r="D16" s="10">
        <v>1.1313</v>
      </c>
      <c r="E16" s="8">
        <f t="shared" si="1"/>
        <v>0.57840000000000003</v>
      </c>
      <c r="F16" s="10">
        <f t="shared" si="2"/>
        <v>0.59909999999999997</v>
      </c>
      <c r="G16" s="27">
        <f t="shared" si="3"/>
        <v>6</v>
      </c>
      <c r="M16" s="8">
        <f t="shared" si="4"/>
        <v>6.0032591233137893</v>
      </c>
      <c r="N16" s="10">
        <f t="shared" si="5"/>
        <v>4.5523436989493593</v>
      </c>
      <c r="O16">
        <f t="shared" si="6"/>
        <v>3.2591233137893028E-3</v>
      </c>
      <c r="P16">
        <f t="shared" si="7"/>
        <v>-1.4476563010506407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K5" sqref="K5"/>
    </sheetView>
  </sheetViews>
  <sheetFormatPr defaultRowHeight="15" x14ac:dyDescent="0.25"/>
  <cols>
    <col min="1" max="2" width="14.42578125" customWidth="1"/>
    <col min="3" max="3" width="12.140625" customWidth="1"/>
    <col min="4" max="4" width="13.7109375" customWidth="1"/>
    <col min="5" max="5" width="13.42578125" customWidth="1"/>
    <col min="6" max="6" width="13.5703125" customWidth="1"/>
    <col min="7" max="7" width="23.140625" customWidth="1"/>
    <col min="8" max="8" width="18.7109375" customWidth="1"/>
    <col min="9" max="9" width="17.5703125" customWidth="1"/>
    <col min="13" max="13" width="11.7109375" customWidth="1"/>
    <col min="14" max="14" width="13.85546875" customWidth="1"/>
    <col min="15" max="15" width="18.5703125" customWidth="1"/>
    <col min="16" max="16" width="15.85546875" customWidth="1"/>
  </cols>
  <sheetData>
    <row r="1" spans="1:16" ht="30" x14ac:dyDescent="0.25">
      <c r="A1" s="20" t="s">
        <v>0</v>
      </c>
      <c r="B1" s="21" t="s">
        <v>6</v>
      </c>
      <c r="C1" s="20" t="s">
        <v>1</v>
      </c>
      <c r="D1" s="21" t="s">
        <v>2</v>
      </c>
      <c r="E1" s="22" t="s">
        <v>3</v>
      </c>
      <c r="F1" s="23" t="s">
        <v>4</v>
      </c>
      <c r="G1" s="34" t="s">
        <v>16</v>
      </c>
      <c r="H1" s="32" t="s">
        <v>17</v>
      </c>
      <c r="I1" s="33" t="s">
        <v>18</v>
      </c>
      <c r="J1" s="3" t="s">
        <v>5</v>
      </c>
      <c r="K1" s="4"/>
      <c r="M1" s="1"/>
      <c r="N1" s="1"/>
      <c r="O1" s="41" t="s">
        <v>21</v>
      </c>
      <c r="P1" s="42" t="s">
        <v>7</v>
      </c>
    </row>
    <row r="2" spans="1:16" x14ac:dyDescent="0.25">
      <c r="A2" s="5">
        <v>7.2</v>
      </c>
      <c r="B2" s="7">
        <f t="shared" ref="B2:B16" si="0">($A$16-A2)/2</f>
        <v>7.4</v>
      </c>
      <c r="C2" s="5"/>
      <c r="D2" s="7">
        <v>0.42571999999999999</v>
      </c>
      <c r="E2" s="5">
        <f>(C2-$C$5)</f>
        <v>0</v>
      </c>
      <c r="F2" s="7">
        <f>(D2-$D$5)</f>
        <v>-0.13855000000000006</v>
      </c>
      <c r="G2" s="26">
        <f>(A2-$A$5)/2</f>
        <v>-1.4</v>
      </c>
      <c r="H2" s="11">
        <f>($K$3*E2)+$K$4</f>
        <v>3.1007945915537238E-2</v>
      </c>
      <c r="I2" s="12">
        <f>($K$5*F2)+$K$6</f>
        <v>2.7361634465679447</v>
      </c>
      <c r="J2" s="6">
        <v>10</v>
      </c>
      <c r="K2" s="7"/>
      <c r="O2" s="5">
        <f>H2-G2</f>
        <v>1.4310079459155371</v>
      </c>
      <c r="P2" s="7">
        <f>I2-G2</f>
        <v>4.1361634465679451</v>
      </c>
    </row>
    <row r="3" spans="1:16" x14ac:dyDescent="0.25">
      <c r="A3" s="5">
        <v>8</v>
      </c>
      <c r="B3" s="7">
        <f t="shared" si="0"/>
        <v>7</v>
      </c>
      <c r="C3" s="5"/>
      <c r="D3" s="7">
        <v>0.46548499999999998</v>
      </c>
      <c r="E3" s="5">
        <f t="shared" ref="E3:E16" si="1">(C3-$C$5)</f>
        <v>0</v>
      </c>
      <c r="F3" s="7">
        <f t="shared" ref="F3:F16" si="2">(D3-$D$5)</f>
        <v>-9.8785000000000067E-2</v>
      </c>
      <c r="G3" s="26">
        <f t="shared" ref="G3:G16" si="3">(A3-$A$5)/2</f>
        <v>-1</v>
      </c>
      <c r="H3" s="5">
        <f t="shared" ref="H3:H16" si="4">($K$3*E3)+$K$4</f>
        <v>3.1007945915537238E-2</v>
      </c>
      <c r="I3" s="7">
        <f t="shared" ref="I3:I16" si="5">($K$5*F3)+$K$6</f>
        <v>2.8340695100613997</v>
      </c>
      <c r="J3" s="35" t="s">
        <v>8</v>
      </c>
      <c r="K3" s="30">
        <f>ceramic_blocks_motors_not_enabl!K6</f>
        <v>10.325468840591721</v>
      </c>
      <c r="O3" s="5">
        <f t="shared" ref="O3:O16" si="6">H3-G3</f>
        <v>1.0310079459155372</v>
      </c>
      <c r="P3" s="7">
        <f t="shared" ref="P3:P16" si="7">I3-G3</f>
        <v>3.8340695100613997</v>
      </c>
    </row>
    <row r="4" spans="1:16" x14ac:dyDescent="0.25">
      <c r="A4" s="5">
        <v>9</v>
      </c>
      <c r="B4" s="7">
        <f t="shared" si="0"/>
        <v>6.5</v>
      </c>
      <c r="C4" s="5"/>
      <c r="D4" s="7">
        <v>0.51510599999999995</v>
      </c>
      <c r="E4" s="5">
        <f t="shared" si="1"/>
        <v>0</v>
      </c>
      <c r="F4" s="7">
        <f t="shared" si="2"/>
        <v>-4.9164000000000097E-2</v>
      </c>
      <c r="G4" s="26">
        <f t="shared" si="3"/>
        <v>-0.5</v>
      </c>
      <c r="H4" s="5">
        <f t="shared" si="4"/>
        <v>3.1007945915537238E-2</v>
      </c>
      <c r="I4" s="7">
        <f t="shared" si="5"/>
        <v>2.9562421939947261</v>
      </c>
      <c r="J4" s="36" t="s">
        <v>9</v>
      </c>
      <c r="K4" s="37">
        <f>ceramic_blocks_motors_not_enabl!K7</f>
        <v>3.1007945915537238E-2</v>
      </c>
      <c r="O4" s="5">
        <f t="shared" si="6"/>
        <v>0.53100794591553724</v>
      </c>
      <c r="P4" s="7">
        <f t="shared" si="7"/>
        <v>3.4562421939947261</v>
      </c>
    </row>
    <row r="5" spans="1:16" x14ac:dyDescent="0.25">
      <c r="A5" s="17">
        <v>10</v>
      </c>
      <c r="B5" s="19">
        <f t="shared" si="0"/>
        <v>6</v>
      </c>
      <c r="C5" s="17"/>
      <c r="D5" s="19">
        <v>0.56427000000000005</v>
      </c>
      <c r="E5" s="24">
        <f t="shared" si="1"/>
        <v>0</v>
      </c>
      <c r="F5" s="25">
        <f t="shared" si="2"/>
        <v>0</v>
      </c>
      <c r="G5" s="48">
        <f t="shared" si="3"/>
        <v>0</v>
      </c>
      <c r="H5" s="5">
        <f t="shared" si="4"/>
        <v>3.1007945915537238E-2</v>
      </c>
      <c r="I5" s="7">
        <f t="shared" si="5"/>
        <v>3.0772896906775431</v>
      </c>
      <c r="J5" s="38" t="s">
        <v>10</v>
      </c>
      <c r="K5" s="39">
        <f>ceramic_blocks_motors_not_enabl!K9</f>
        <v>2.4621165219025483</v>
      </c>
      <c r="O5" s="5">
        <f t="shared" si="6"/>
        <v>3.1007945915537238E-2</v>
      </c>
      <c r="P5" s="7">
        <f t="shared" si="7"/>
        <v>3.0772896906775431</v>
      </c>
    </row>
    <row r="6" spans="1:16" x14ac:dyDescent="0.25">
      <c r="A6" s="5">
        <v>11</v>
      </c>
      <c r="B6" s="7">
        <f t="shared" si="0"/>
        <v>5.5</v>
      </c>
      <c r="C6" s="5"/>
      <c r="D6" s="7">
        <v>0.61340300000000003</v>
      </c>
      <c r="E6" s="5">
        <f t="shared" si="1"/>
        <v>0</v>
      </c>
      <c r="F6" s="7">
        <f t="shared" si="2"/>
        <v>4.9132999999999982E-2</v>
      </c>
      <c r="G6" s="26">
        <f t="shared" si="3"/>
        <v>0.5</v>
      </c>
      <c r="H6" s="5">
        <f t="shared" si="4"/>
        <v>3.1007945915537238E-2</v>
      </c>
      <c r="I6" s="7">
        <f t="shared" si="5"/>
        <v>3.1982608617481811</v>
      </c>
      <c r="J6" s="40" t="s">
        <v>11</v>
      </c>
      <c r="K6" s="31">
        <f>ceramic_blocks_motors_not_enabl!K10</f>
        <v>3.0772896906775431</v>
      </c>
      <c r="O6" s="5">
        <f t="shared" si="6"/>
        <v>-0.46899205408446276</v>
      </c>
      <c r="P6" s="7">
        <f t="shared" si="7"/>
        <v>2.6982608617481811</v>
      </c>
    </row>
    <row r="7" spans="1:16" x14ac:dyDescent="0.25">
      <c r="A7" s="5">
        <v>12</v>
      </c>
      <c r="B7" s="7">
        <f t="shared" si="0"/>
        <v>5</v>
      </c>
      <c r="C7" s="46"/>
      <c r="D7" s="47">
        <v>0.66131600000000001</v>
      </c>
      <c r="E7" s="5">
        <f t="shared" si="1"/>
        <v>0</v>
      </c>
      <c r="F7" s="7">
        <f t="shared" si="2"/>
        <v>9.7045999999999966E-2</v>
      </c>
      <c r="G7" s="26">
        <f t="shared" si="3"/>
        <v>1</v>
      </c>
      <c r="H7" s="5">
        <f t="shared" si="4"/>
        <v>3.1007945915537238E-2</v>
      </c>
      <c r="I7" s="7">
        <f t="shared" si="5"/>
        <v>3.3162282506620979</v>
      </c>
      <c r="J7" s="6"/>
      <c r="K7" s="7"/>
      <c r="O7" s="5">
        <f t="shared" si="6"/>
        <v>-0.96899205408446276</v>
      </c>
      <c r="P7" s="7">
        <f t="shared" si="7"/>
        <v>2.3162282506620979</v>
      </c>
    </row>
    <row r="8" spans="1:16" x14ac:dyDescent="0.25">
      <c r="A8" s="5">
        <v>13</v>
      </c>
      <c r="B8" s="7">
        <f t="shared" si="0"/>
        <v>4.5</v>
      </c>
      <c r="C8" s="5"/>
      <c r="D8" s="7">
        <v>0.71167000000000002</v>
      </c>
      <c r="E8" s="5">
        <f t="shared" si="1"/>
        <v>0</v>
      </c>
      <c r="F8" s="7">
        <f t="shared" si="2"/>
        <v>0.14739999999999998</v>
      </c>
      <c r="G8" s="26">
        <f t="shared" si="3"/>
        <v>1.5</v>
      </c>
      <c r="H8" s="5">
        <f t="shared" si="4"/>
        <v>3.1007945915537238E-2</v>
      </c>
      <c r="I8" s="7">
        <f t="shared" si="5"/>
        <v>3.4402056660059785</v>
      </c>
      <c r="J8" s="6"/>
      <c r="K8" s="7"/>
      <c r="O8" s="5">
        <f t="shared" si="6"/>
        <v>-1.4689920540844628</v>
      </c>
      <c r="P8" s="7">
        <f t="shared" si="7"/>
        <v>1.9402056660059785</v>
      </c>
    </row>
    <row r="9" spans="1:16" x14ac:dyDescent="0.25">
      <c r="A9" s="5">
        <v>14</v>
      </c>
      <c r="B9" s="7">
        <f t="shared" si="0"/>
        <v>4</v>
      </c>
      <c r="C9" s="5"/>
      <c r="D9" s="7">
        <v>0.75927699999999998</v>
      </c>
      <c r="E9" s="5">
        <f t="shared" si="1"/>
        <v>0</v>
      </c>
      <c r="F9" s="7">
        <f t="shared" si="2"/>
        <v>0.19500699999999993</v>
      </c>
      <c r="G9" s="26">
        <f t="shared" si="3"/>
        <v>2</v>
      </c>
      <c r="H9" s="5">
        <f t="shared" si="4"/>
        <v>3.1007945915537238E-2</v>
      </c>
      <c r="I9" s="7">
        <f t="shared" si="5"/>
        <v>3.5574196472641932</v>
      </c>
      <c r="J9" s="6"/>
      <c r="K9" s="7"/>
      <c r="O9" s="5">
        <f t="shared" si="6"/>
        <v>-1.9689920540844628</v>
      </c>
      <c r="P9" s="7">
        <f t="shared" si="7"/>
        <v>1.5574196472641932</v>
      </c>
    </row>
    <row r="10" spans="1:16" x14ac:dyDescent="0.25">
      <c r="A10" s="5">
        <v>15</v>
      </c>
      <c r="B10" s="7">
        <f t="shared" si="0"/>
        <v>3.5</v>
      </c>
      <c r="C10" s="5"/>
      <c r="D10" s="7">
        <v>0.80963099999999999</v>
      </c>
      <c r="E10" s="5">
        <f t="shared" si="1"/>
        <v>0</v>
      </c>
      <c r="F10" s="7">
        <f t="shared" si="2"/>
        <v>0.24536099999999994</v>
      </c>
      <c r="G10" s="26">
        <f t="shared" si="3"/>
        <v>2.5</v>
      </c>
      <c r="H10" s="5">
        <f t="shared" si="4"/>
        <v>3.1007945915537238E-2</v>
      </c>
      <c r="I10" s="7">
        <f t="shared" si="5"/>
        <v>3.6813970626080739</v>
      </c>
      <c r="J10" s="6"/>
      <c r="K10" s="7"/>
      <c r="O10" s="5">
        <f t="shared" si="6"/>
        <v>-2.4689920540844628</v>
      </c>
      <c r="P10" s="7">
        <f t="shared" si="7"/>
        <v>1.1813970626080739</v>
      </c>
    </row>
    <row r="11" spans="1:16" x14ac:dyDescent="0.25">
      <c r="A11" s="5">
        <v>16</v>
      </c>
      <c r="B11" s="7">
        <f t="shared" si="0"/>
        <v>3</v>
      </c>
      <c r="C11" s="5"/>
      <c r="D11" s="7">
        <v>0.85845899999999997</v>
      </c>
      <c r="E11" s="5">
        <f t="shared" si="1"/>
        <v>0</v>
      </c>
      <c r="F11" s="7">
        <f t="shared" si="2"/>
        <v>0.29418899999999992</v>
      </c>
      <c r="G11" s="26">
        <f t="shared" si="3"/>
        <v>3</v>
      </c>
      <c r="H11" s="5">
        <f t="shared" si="4"/>
        <v>3.1007945915537238E-2</v>
      </c>
      <c r="I11" s="7">
        <f t="shared" si="5"/>
        <v>3.8016172881395316</v>
      </c>
      <c r="J11" s="6"/>
      <c r="K11" s="7"/>
      <c r="O11" s="5">
        <f t="shared" si="6"/>
        <v>-2.9689920540844628</v>
      </c>
      <c r="P11" s="7">
        <f t="shared" si="7"/>
        <v>0.80161728813953159</v>
      </c>
    </row>
    <row r="12" spans="1:16" x14ac:dyDescent="0.25">
      <c r="A12" s="5">
        <v>17</v>
      </c>
      <c r="B12" s="7">
        <f t="shared" si="0"/>
        <v>2.5</v>
      </c>
      <c r="C12" s="5"/>
      <c r="D12" s="7">
        <v>0.90759299999999998</v>
      </c>
      <c r="E12" s="5">
        <f t="shared" si="1"/>
        <v>0</v>
      </c>
      <c r="F12" s="7">
        <f t="shared" si="2"/>
        <v>0.34332299999999993</v>
      </c>
      <c r="G12" s="26">
        <f t="shared" si="3"/>
        <v>3.5</v>
      </c>
      <c r="H12" s="5">
        <f t="shared" si="4"/>
        <v>3.1007945915537238E-2</v>
      </c>
      <c r="I12" s="7">
        <f t="shared" si="5"/>
        <v>3.9225909213266914</v>
      </c>
      <c r="J12" s="6"/>
      <c r="K12" s="7"/>
      <c r="O12" s="5">
        <f t="shared" si="6"/>
        <v>-3.4689920540844628</v>
      </c>
      <c r="P12" s="7">
        <f t="shared" si="7"/>
        <v>0.4225909213266914</v>
      </c>
    </row>
    <row r="13" spans="1:16" x14ac:dyDescent="0.25">
      <c r="A13" s="5">
        <v>18</v>
      </c>
      <c r="B13" s="7">
        <f t="shared" si="0"/>
        <v>2</v>
      </c>
      <c r="C13" s="5"/>
      <c r="D13" s="7">
        <v>0.95916699999999999</v>
      </c>
      <c r="E13" s="5">
        <f t="shared" si="1"/>
        <v>0</v>
      </c>
      <c r="F13" s="7">
        <f t="shared" si="2"/>
        <v>0.39489699999999994</v>
      </c>
      <c r="G13" s="26">
        <f t="shared" si="3"/>
        <v>4</v>
      </c>
      <c r="H13" s="5">
        <f t="shared" si="4"/>
        <v>3.1007945915537238E-2</v>
      </c>
      <c r="I13" s="7">
        <f t="shared" si="5"/>
        <v>4.0495721188272933</v>
      </c>
      <c r="J13" s="6"/>
      <c r="K13" s="7"/>
      <c r="O13" s="5">
        <f t="shared" si="6"/>
        <v>-3.9689920540844628</v>
      </c>
      <c r="P13" s="7">
        <f t="shared" si="7"/>
        <v>4.9572118827293288E-2</v>
      </c>
    </row>
    <row r="14" spans="1:16" x14ac:dyDescent="0.25">
      <c r="A14" s="5">
        <v>19</v>
      </c>
      <c r="B14" s="7">
        <f t="shared" si="0"/>
        <v>1.5</v>
      </c>
      <c r="C14" s="5"/>
      <c r="D14" s="7">
        <v>1.0058590000000001</v>
      </c>
      <c r="E14" s="5">
        <f t="shared" si="1"/>
        <v>0</v>
      </c>
      <c r="F14" s="7">
        <f t="shared" si="2"/>
        <v>0.44158900000000001</v>
      </c>
      <c r="G14" s="26">
        <f t="shared" si="3"/>
        <v>4.5</v>
      </c>
      <c r="H14" s="5">
        <f t="shared" si="4"/>
        <v>3.1007945915537238E-2</v>
      </c>
      <c r="I14" s="7">
        <f t="shared" si="5"/>
        <v>4.1645332634679679</v>
      </c>
      <c r="J14" s="6"/>
      <c r="K14" s="7"/>
      <c r="O14" s="5">
        <f t="shared" si="6"/>
        <v>-4.4689920540844632</v>
      </c>
      <c r="P14" s="7">
        <f t="shared" si="7"/>
        <v>-0.33546673653203207</v>
      </c>
    </row>
    <row r="15" spans="1:16" x14ac:dyDescent="0.25">
      <c r="A15" s="5">
        <v>20</v>
      </c>
      <c r="B15" s="7">
        <f t="shared" si="0"/>
        <v>1</v>
      </c>
      <c r="C15" s="5">
        <v>1.1867129999999999</v>
      </c>
      <c r="D15" s="7">
        <v>1.057434</v>
      </c>
      <c r="E15" s="5">
        <f t="shared" si="1"/>
        <v>1.1867129999999999</v>
      </c>
      <c r="F15" s="7">
        <f t="shared" si="2"/>
        <v>0.49316399999999994</v>
      </c>
      <c r="G15" s="26">
        <f t="shared" si="3"/>
        <v>5</v>
      </c>
      <c r="H15" s="5">
        <f t="shared" si="4"/>
        <v>12.28437605014066</v>
      </c>
      <c r="I15" s="7">
        <f t="shared" si="5"/>
        <v>4.2915169230850916</v>
      </c>
      <c r="J15" s="6"/>
      <c r="K15" s="7"/>
      <c r="O15" s="5">
        <f t="shared" si="6"/>
        <v>7.2843760501406596</v>
      </c>
      <c r="P15" s="7">
        <f t="shared" si="7"/>
        <v>-0.70848307691490842</v>
      </c>
    </row>
    <row r="16" spans="1:16" x14ac:dyDescent="0.25">
      <c r="A16" s="8">
        <v>22</v>
      </c>
      <c r="B16" s="10">
        <f t="shared" si="0"/>
        <v>0</v>
      </c>
      <c r="C16" s="8">
        <v>1.284416</v>
      </c>
      <c r="D16" s="10">
        <v>1.152649</v>
      </c>
      <c r="E16" s="8">
        <f t="shared" si="1"/>
        <v>1.284416</v>
      </c>
      <c r="F16" s="10">
        <f t="shared" si="2"/>
        <v>0.58837899999999999</v>
      </c>
      <c r="G16" s="27">
        <f t="shared" si="3"/>
        <v>6</v>
      </c>
      <c r="H16" s="8">
        <f t="shared" si="4"/>
        <v>13.293205332272994</v>
      </c>
      <c r="I16" s="10">
        <f t="shared" si="5"/>
        <v>4.5259473477180423</v>
      </c>
      <c r="J16" s="6"/>
      <c r="K16" s="7"/>
      <c r="O16" s="8">
        <f t="shared" si="6"/>
        <v>7.2932053322729935</v>
      </c>
      <c r="P16" s="10">
        <f t="shared" si="7"/>
        <v>-1.4740526522819577</v>
      </c>
    </row>
    <row r="18" spans="8:16" x14ac:dyDescent="0.25">
      <c r="H18">
        <f>(K3*E18)+K4</f>
        <v>3.1007945915537238E-2</v>
      </c>
      <c r="I18">
        <f>(K5*F18)+K6</f>
        <v>3.0772896906775431</v>
      </c>
      <c r="O18">
        <f>(H18-(30-10)/2)</f>
        <v>-9.9689920540844632</v>
      </c>
      <c r="P18">
        <f>I18-(30-10)/2</f>
        <v>-6.9227103093224569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0" zoomScaleNormal="90" workbookViewId="0">
      <selection activeCell="Z51" sqref="Z5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zoomScaleNormal="100" workbookViewId="0">
      <selection activeCell="AA33" sqref="AA3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ceramic_blocks_motors_not_enabl</vt:lpstr>
      <vt:lpstr>gap_motion</vt:lpstr>
      <vt:lpstr>plots</vt:lpstr>
      <vt:lpstr>Sheet1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Montironi, Alex</dc:creator>
  <cp:lastModifiedBy>Levashov, Yurii I.</cp:lastModifiedBy>
  <dcterms:created xsi:type="dcterms:W3CDTF">2019-04-18T19:47:22Z</dcterms:created>
  <dcterms:modified xsi:type="dcterms:W3CDTF">2019-07-16T22:54:27Z</dcterms:modified>
</cp:coreProperties>
</file>