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"/>
    </mc:Choice>
  </mc:AlternateContent>
  <xr:revisionPtr revIDLastSave="0" documentId="13_ncr:1_{F2FD648B-456C-4908-907B-98871CD4B551}" xr6:coauthVersionLast="47" xr6:coauthVersionMax="47" xr10:uidLastSave="{00000000-0000-0000-0000-000000000000}"/>
  <bookViews>
    <workbookView xWindow="19815" yWindow="960" windowWidth="31755" windowHeight="19170" xr2:uid="{07DCA0FB-A26B-4FCD-9DD6-2296E4BC5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O55" i="1"/>
  <c r="N54" i="1"/>
  <c r="O54" i="1"/>
  <c r="O53" i="1" l="1"/>
  <c r="N53" i="1"/>
  <c r="C51" i="1" l="1"/>
  <c r="C50" i="1" l="1"/>
  <c r="N47" i="1"/>
  <c r="O47" i="1"/>
  <c r="N46" i="1"/>
  <c r="O46" i="1"/>
  <c r="N45" i="1"/>
  <c r="O45" i="1"/>
  <c r="N44" i="1" l="1"/>
  <c r="O44" i="1"/>
  <c r="N43" i="1" l="1"/>
  <c r="O43" i="1"/>
  <c r="N42" i="1" l="1"/>
  <c r="O42" i="1"/>
  <c r="N41" i="1"/>
  <c r="O41" i="1"/>
  <c r="O40" i="1" l="1"/>
  <c r="N40" i="1"/>
  <c r="N34" i="1" l="1"/>
  <c r="O34" i="1"/>
  <c r="N33" i="1"/>
  <c r="O33" i="1"/>
  <c r="N32" i="1" l="1"/>
  <c r="O32" i="1"/>
  <c r="N27" i="1"/>
  <c r="N28" i="1"/>
  <c r="N29" i="1"/>
  <c r="N30" i="1"/>
  <c r="N31" i="1"/>
  <c r="N26" i="1"/>
  <c r="N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7" i="1"/>
  <c r="O31" i="1"/>
  <c r="O30" i="1"/>
  <c r="O29" i="1" l="1"/>
  <c r="O28" i="1"/>
  <c r="O27" i="1"/>
  <c r="O26" i="1"/>
  <c r="O23" i="1" l="1"/>
  <c r="O22" i="1" l="1"/>
  <c r="O21" i="1" l="1"/>
  <c r="O20" i="1"/>
  <c r="O18" i="1"/>
  <c r="O19" i="1"/>
  <c r="O17" i="1" l="1"/>
  <c r="O16" i="1"/>
  <c r="O15" i="1"/>
  <c r="O14" i="1" l="1"/>
  <c r="O13" i="1" l="1"/>
  <c r="O12" i="1"/>
  <c r="O11" i="1" l="1"/>
  <c r="F10" i="1"/>
  <c r="N9" i="1" s="1"/>
  <c r="O10" i="1"/>
  <c r="O9" i="1"/>
  <c r="O8" i="1" l="1"/>
  <c r="O7" i="1"/>
</calcChain>
</file>

<file path=xl/sharedStrings.xml><?xml version="1.0" encoding="utf-8"?>
<sst xmlns="http://schemas.openxmlformats.org/spreadsheetml/2006/main" count="83" uniqueCount="66">
  <si>
    <t>Magnets</t>
  </si>
  <si>
    <t>x</t>
  </si>
  <si>
    <t>y</t>
  </si>
  <si>
    <t>Sphere</t>
  </si>
  <si>
    <t>PM</t>
  </si>
  <si>
    <t>TP Meas.</t>
  </si>
  <si>
    <t>HP Meas.</t>
  </si>
  <si>
    <t>MC to Sph.</t>
  </si>
  <si>
    <t>Calculations</t>
  </si>
  <si>
    <t>Y center</t>
  </si>
  <si>
    <t>Date:</t>
  </si>
  <si>
    <t xml:space="preserve">MAy </t>
  </si>
  <si>
    <t xml:space="preserve">MAx </t>
  </si>
  <si>
    <t>K-Check</t>
  </si>
  <si>
    <t>K</t>
  </si>
  <si>
    <t>ΔK</t>
  </si>
  <si>
    <t>-</t>
  </si>
  <si>
    <r>
      <t>-3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</si>
  <si>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r>
      <t>+1.8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</si>
  <si>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</si>
  <si>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</si>
  <si>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Comments</t>
  </si>
  <si>
    <t>Next day</t>
  </si>
  <si>
    <r>
      <t>Girder moved up by 5</t>
    </r>
    <r>
      <rPr>
        <sz val="11"/>
        <color theme="1"/>
        <rFont val="Aptos Narrow"/>
        <family val="2"/>
      </rPr>
      <t>µm</t>
    </r>
  </si>
  <si>
    <t>Girder moved back</t>
  </si>
  <si>
    <r>
      <t>Probe moved up by 5</t>
    </r>
    <r>
      <rPr>
        <sz val="11"/>
        <color theme="1"/>
        <rFont val="Aptos Narrow"/>
        <family val="2"/>
      </rPr>
      <t>µm</t>
    </r>
  </si>
  <si>
    <t>Probe moved back</t>
  </si>
  <si>
    <r>
      <t>+2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-5</t>
    </r>
  </si>
  <si>
    <r>
      <t>-1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</si>
  <si>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T(°C)</t>
  </si>
  <si>
    <t>repeat the same day</t>
  </si>
  <si>
    <t>PM measurements</t>
  </si>
  <si>
    <t>z</t>
  </si>
  <si>
    <t>Probe re-aligned</t>
  </si>
  <si>
    <r>
      <t>-1.8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</si>
  <si>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-2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</si>
  <si>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Repeat in 2 hours</t>
  </si>
  <si>
    <r>
      <t>+1.3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</si>
  <si>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Repeat next day (wrt first meas. 04/23)</t>
  </si>
  <si>
    <t>Repeat in 4 hours</t>
  </si>
  <si>
    <r>
      <t>-1.2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</si>
  <si>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6.6mm Gap</t>
  </si>
  <si>
    <t>1mm up</t>
  </si>
  <si>
    <t>8mm gap</t>
  </si>
  <si>
    <t>8mm Gap; initial</t>
  </si>
  <si>
    <r>
      <t>+1.7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</si>
  <si>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New TP measurements</t>
  </si>
  <si>
    <t>Next day; old TP measurements</t>
  </si>
  <si>
    <r>
      <t>-6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</si>
  <si>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Carriers re-positioned/re-set</t>
  </si>
  <si>
    <r>
      <t>+1.9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</si>
  <si>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Q2</t>
  </si>
  <si>
    <t>Gap(mm)</t>
  </si>
  <si>
    <t>Final Q1</t>
  </si>
  <si>
    <r>
      <t>-5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</si>
  <si>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Q1</t>
  </si>
  <si>
    <t>No HP meas.</t>
  </si>
  <si>
    <t>Final Q2</t>
  </si>
  <si>
    <r>
      <t>+5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</si>
  <si>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Q3</t>
  </si>
  <si>
    <t>New ceramic</t>
  </si>
  <si>
    <t>No TP meas.</t>
  </si>
  <si>
    <r>
      <t>-1.3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</si>
  <si>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Final Q3</t>
  </si>
  <si>
    <t>Q4</t>
  </si>
  <si>
    <t>Final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</si>
</sst>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vertAlign val="superscript"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16" fontId="0" fillId="0" borderId="0" xfId="0" applyNumberFormat="1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164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4" borderId="0" xfId="0" applyFill="1"/>
    <xf numFmtId="165" fontId="1" fillId="2" borderId="0" xfId="0" applyNumberFormat="1" applyFont="1" applyFill="1" applyAlignment="1">
      <alignment horizontal="center"/>
    </xf>
    <xf numFmtId="2" fontId="0" fillId="0" borderId="0" xfId="0" applyNumberFormat="1"/>
    <xf numFmtId="165" fontId="0" fillId="0" borderId="0" xfId="0" applyNumberFormat="1"/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0040-4904-4E6A-8B19-C733CA19BBD3}">
  <dimension ref="A1:Z55"/>
  <sheetViews>
    <sheetView tabSelected="1" topLeftCell="A15" workbookViewId="0">
      <selection activeCell="R56" sqref="R56"/>
    </sheetView>
  </sheetViews>
  <sheetFormatPr defaultRowHeight="15" x14ac:dyDescent="0.25"/>
  <cols>
    <col min="1" max="1" width="12.28515625" style="4" bestFit="1" customWidth="1"/>
    <col min="4" max="4" width="10.42578125" bestFit="1" customWidth="1"/>
    <col min="6" max="6" width="9.140625" style="16"/>
    <col min="13" max="13" width="11" bestFit="1" customWidth="1"/>
    <col min="20" max="20" width="12.28515625" customWidth="1"/>
    <col min="21" max="21" width="46" bestFit="1" customWidth="1"/>
    <col min="24" max="24" width="9" bestFit="1" customWidth="1"/>
    <col min="25" max="25" width="9.28515625" style="10" bestFit="1" customWidth="1"/>
  </cols>
  <sheetData>
    <row r="1" spans="1:26" x14ac:dyDescent="0.25">
      <c r="X1" s="1" t="s">
        <v>31</v>
      </c>
    </row>
    <row r="2" spans="1:26" ht="18.75" x14ac:dyDescent="0.3">
      <c r="E2" s="6" t="s">
        <v>9</v>
      </c>
      <c r="N2" s="1" t="s">
        <v>8</v>
      </c>
    </row>
    <row r="3" spans="1:26" x14ac:dyDescent="0.25">
      <c r="B3" s="2" t="s">
        <v>5</v>
      </c>
      <c r="C3" s="2"/>
      <c r="E3" s="2"/>
      <c r="F3" s="17"/>
      <c r="H3" s="2" t="s">
        <v>6</v>
      </c>
      <c r="I3" s="2"/>
      <c r="S3" s="1" t="s">
        <v>13</v>
      </c>
    </row>
    <row r="4" spans="1:26" x14ac:dyDescent="0.25">
      <c r="B4" s="2" t="s">
        <v>0</v>
      </c>
      <c r="C4" s="2"/>
      <c r="E4" s="2" t="s">
        <v>3</v>
      </c>
      <c r="F4" s="17"/>
      <c r="H4" s="2" t="s">
        <v>4</v>
      </c>
      <c r="I4" s="2"/>
      <c r="K4" s="1" t="s">
        <v>7</v>
      </c>
      <c r="N4" s="3" t="s">
        <v>11</v>
      </c>
      <c r="O4" s="3" t="s">
        <v>12</v>
      </c>
    </row>
    <row r="5" spans="1:26" x14ac:dyDescent="0.25">
      <c r="A5" s="3" t="s">
        <v>10</v>
      </c>
      <c r="B5" s="3" t="s">
        <v>1</v>
      </c>
      <c r="C5" s="3" t="s">
        <v>2</v>
      </c>
      <c r="E5" s="3" t="s">
        <v>1</v>
      </c>
      <c r="F5" s="18" t="s">
        <v>2</v>
      </c>
      <c r="H5" s="3" t="s">
        <v>1</v>
      </c>
      <c r="I5" s="3" t="s">
        <v>2</v>
      </c>
      <c r="K5" s="3" t="s">
        <v>1</v>
      </c>
      <c r="L5" s="3" t="s">
        <v>2</v>
      </c>
      <c r="M5" s="3" t="s">
        <v>52</v>
      </c>
      <c r="R5" s="3" t="s">
        <v>10</v>
      </c>
      <c r="S5" s="3" t="s">
        <v>14</v>
      </c>
      <c r="T5" s="9" t="s">
        <v>15</v>
      </c>
      <c r="U5" s="9" t="s">
        <v>21</v>
      </c>
      <c r="V5" s="9" t="s">
        <v>29</v>
      </c>
      <c r="X5" s="9" t="s">
        <v>1</v>
      </c>
      <c r="Y5" s="20" t="s">
        <v>2</v>
      </c>
      <c r="Z5" s="9" t="s">
        <v>32</v>
      </c>
    </row>
    <row r="6" spans="1:26" x14ac:dyDescent="0.25">
      <c r="A6" s="3" t="s">
        <v>55</v>
      </c>
    </row>
    <row r="7" spans="1:26" x14ac:dyDescent="0.25">
      <c r="A7" s="7">
        <v>46059</v>
      </c>
      <c r="B7" s="4">
        <v>-0.73660000000000003</v>
      </c>
      <c r="C7" s="4">
        <v>236.9007</v>
      </c>
      <c r="E7" s="4">
        <v>17.504999999999999</v>
      </c>
      <c r="F7" s="19">
        <v>159.24369999999999</v>
      </c>
      <c r="H7" s="4">
        <v>85.572999999999993</v>
      </c>
      <c r="I7" s="4">
        <v>182.94</v>
      </c>
      <c r="J7" s="4"/>
      <c r="K7" s="4">
        <v>45.58</v>
      </c>
      <c r="L7" s="4">
        <v>104.709</v>
      </c>
      <c r="M7" s="4">
        <v>6.6</v>
      </c>
      <c r="N7" s="14">
        <f>M7/2-(F7-L7+I8-C7+1)</f>
        <v>1.7110000000000012</v>
      </c>
      <c r="O7" s="5">
        <f>(H7-K7-E7)+77.5</f>
        <v>99.988</v>
      </c>
      <c r="P7" t="s">
        <v>41</v>
      </c>
      <c r="R7" s="7">
        <v>46134</v>
      </c>
      <c r="S7" s="13">
        <v>3.0022739999999999</v>
      </c>
      <c r="T7" s="11" t="s">
        <v>16</v>
      </c>
      <c r="V7" s="15">
        <v>20.02</v>
      </c>
      <c r="X7" s="10">
        <v>8.5575999999999999E-2</v>
      </c>
      <c r="Y7" s="10">
        <v>-0.182946</v>
      </c>
      <c r="Z7" s="10">
        <v>1.522624</v>
      </c>
    </row>
    <row r="8" spans="1:26" ht="16.5" x14ac:dyDescent="0.25">
      <c r="A8" s="7">
        <v>46063</v>
      </c>
      <c r="B8" s="4">
        <v>-0.73360000000000003</v>
      </c>
      <c r="C8">
        <v>236.89769999999999</v>
      </c>
      <c r="E8" s="4"/>
      <c r="H8" s="4">
        <v>85.614999999999995</v>
      </c>
      <c r="I8" s="4">
        <v>182.95500000000001</v>
      </c>
      <c r="M8" s="4">
        <v>6.6</v>
      </c>
      <c r="N8" s="14">
        <f>3.3-(F9-L7+I9-C8+1)</f>
        <v>1.7079999999999869</v>
      </c>
      <c r="O8" s="5">
        <f>(H9-K7-E9)+77.5</f>
        <v>99.979800000000012</v>
      </c>
      <c r="R8" s="7">
        <v>46134</v>
      </c>
      <c r="S8" s="13">
        <v>3.0014530000000001</v>
      </c>
      <c r="T8" s="12" t="s">
        <v>17</v>
      </c>
      <c r="U8" t="s">
        <v>30</v>
      </c>
      <c r="V8" s="15">
        <v>20.03</v>
      </c>
      <c r="X8" s="10">
        <v>8.5571999999999995E-2</v>
      </c>
      <c r="Y8" s="10">
        <v>-0.18295</v>
      </c>
      <c r="Z8" s="10">
        <v>1.5226249999999999</v>
      </c>
    </row>
    <row r="9" spans="1:26" ht="16.5" x14ac:dyDescent="0.25">
      <c r="A9" s="7">
        <v>46064</v>
      </c>
      <c r="B9" s="4">
        <v>-0.66300000000000003</v>
      </c>
      <c r="C9">
        <v>236.923</v>
      </c>
      <c r="E9" s="4">
        <v>17.5002</v>
      </c>
      <c r="F9" s="16">
        <v>159.2407</v>
      </c>
      <c r="H9" s="4">
        <v>85.56</v>
      </c>
      <c r="I9" s="4">
        <v>182.958</v>
      </c>
      <c r="M9" s="4">
        <v>6.6</v>
      </c>
      <c r="N9" s="14">
        <f>3.3-(F10-L7+I10-C8+1)</f>
        <v>1.7086999999999817</v>
      </c>
      <c r="O9" s="5">
        <f>(H10-K7-E9)+77.5</f>
        <v>99.984800000000007</v>
      </c>
      <c r="R9" s="7">
        <v>46135</v>
      </c>
      <c r="S9" s="13">
        <v>3.0078680000000002</v>
      </c>
      <c r="T9" s="12" t="s">
        <v>18</v>
      </c>
      <c r="U9" t="s">
        <v>22</v>
      </c>
      <c r="V9" s="15">
        <v>20.03</v>
      </c>
      <c r="X9" s="10">
        <v>8.5573999999999997E-2</v>
      </c>
      <c r="Y9" s="10">
        <v>-0.182947</v>
      </c>
      <c r="Z9" s="10">
        <v>1.5226280000000001</v>
      </c>
    </row>
    <row r="10" spans="1:26" ht="16.5" x14ac:dyDescent="0.25">
      <c r="A10" s="7">
        <v>46077</v>
      </c>
      <c r="B10" s="4">
        <v>-0.59499999999999997</v>
      </c>
      <c r="C10">
        <v>236.93199999999999</v>
      </c>
      <c r="E10" s="4">
        <v>17.503</v>
      </c>
      <c r="F10" s="16">
        <f>159.244</f>
        <v>159.244</v>
      </c>
      <c r="H10" s="4">
        <v>85.564999999999998</v>
      </c>
      <c r="I10" s="4">
        <v>182.95400000000001</v>
      </c>
      <c r="M10" s="4">
        <v>6.6</v>
      </c>
      <c r="N10" s="14">
        <f>3.3-(F11-$L$7+I11-C9+1)</f>
        <v>1.7110000000000012</v>
      </c>
      <c r="O10" s="5">
        <f>(H11-$K$7-E10)+77.5</f>
        <v>99.983000000000004</v>
      </c>
      <c r="S10" s="13">
        <v>3.0105379999999999</v>
      </c>
      <c r="T10" s="12" t="s">
        <v>19</v>
      </c>
      <c r="U10" t="s">
        <v>23</v>
      </c>
      <c r="V10" s="15">
        <v>20.03</v>
      </c>
      <c r="Z10" s="10"/>
    </row>
    <row r="11" spans="1:26" ht="16.5" x14ac:dyDescent="0.25">
      <c r="A11" s="7">
        <v>46105</v>
      </c>
      <c r="B11" s="4">
        <v>-0.59499999999999997</v>
      </c>
      <c r="C11">
        <v>236.93199999999999</v>
      </c>
      <c r="E11" s="4">
        <v>17.600999999999999</v>
      </c>
      <c r="F11" s="16">
        <v>159.255</v>
      </c>
      <c r="H11" s="4">
        <v>85.566000000000003</v>
      </c>
      <c r="I11" s="4">
        <v>182.96600000000001</v>
      </c>
      <c r="M11" s="4">
        <v>6.6</v>
      </c>
      <c r="N11" s="14">
        <f>3.3-($F11-$L$7+$I12-$C9+1)</f>
        <v>1.6840000000000144</v>
      </c>
      <c r="O11" s="5">
        <f>($H12-$K$7-$E11)+77.5</f>
        <v>99.885999999999996</v>
      </c>
      <c r="S11" s="13">
        <v>3.0081880000000001</v>
      </c>
      <c r="T11" s="12" t="s">
        <v>20</v>
      </c>
      <c r="U11" t="s">
        <v>24</v>
      </c>
      <c r="V11" s="15">
        <v>20.03</v>
      </c>
      <c r="Z11" s="10"/>
    </row>
    <row r="12" spans="1:26" ht="16.5" x14ac:dyDescent="0.25">
      <c r="A12" s="7">
        <v>46111</v>
      </c>
      <c r="B12" s="4">
        <v>-0.59199999999999997</v>
      </c>
      <c r="C12">
        <v>236.92</v>
      </c>
      <c r="E12" s="4">
        <v>17.515000000000001</v>
      </c>
      <c r="F12" s="16">
        <v>159.256</v>
      </c>
      <c r="H12" s="4">
        <v>85.566999999999993</v>
      </c>
      <c r="I12" s="4">
        <v>182.99299999999999</v>
      </c>
      <c r="M12" s="4">
        <v>6.6</v>
      </c>
      <c r="N12" s="14">
        <f>3.3-($F12-$L$7+$I12-$C12+1)</f>
        <v>1.6799999999999953</v>
      </c>
      <c r="O12" s="5">
        <f t="shared" ref="O12:O23" si="0">($H12-$K$7-$E12)+77.5</f>
        <v>99.971999999999994</v>
      </c>
      <c r="S12" s="13">
        <v>3.005093</v>
      </c>
      <c r="T12" s="12" t="s">
        <v>28</v>
      </c>
      <c r="U12" t="s">
        <v>25</v>
      </c>
      <c r="V12" s="15">
        <v>20.03</v>
      </c>
      <c r="Z12" s="10"/>
    </row>
    <row r="13" spans="1:26" ht="16.5" x14ac:dyDescent="0.25">
      <c r="A13" s="7">
        <v>46134</v>
      </c>
      <c r="B13" s="4">
        <v>-0.58399999999999996</v>
      </c>
      <c r="C13">
        <v>236.91900000000001</v>
      </c>
      <c r="E13" s="4">
        <v>17.495000000000001</v>
      </c>
      <c r="F13" s="16">
        <v>159.25299999999999</v>
      </c>
      <c r="H13" s="4">
        <v>85.575999999999993</v>
      </c>
      <c r="I13" s="4">
        <v>182.946</v>
      </c>
      <c r="M13" s="4">
        <v>6.6</v>
      </c>
      <c r="N13" s="14">
        <f>3.3-($F13-$L$7+$I13-$C13+1)</f>
        <v>1.7290000000000303</v>
      </c>
      <c r="O13" s="5">
        <f t="shared" si="0"/>
        <v>100.00099999999999</v>
      </c>
      <c r="S13" s="13">
        <v>3.007943</v>
      </c>
      <c r="T13" s="12" t="s">
        <v>27</v>
      </c>
      <c r="U13" t="s">
        <v>26</v>
      </c>
      <c r="V13" s="15">
        <v>20.03</v>
      </c>
      <c r="Z13" s="10"/>
    </row>
    <row r="14" spans="1:26" ht="16.5" x14ac:dyDescent="0.25">
      <c r="A14" s="7">
        <v>46135</v>
      </c>
      <c r="B14" s="4">
        <v>-0.58399999999999996</v>
      </c>
      <c r="C14">
        <v>236.91900000000001</v>
      </c>
      <c r="E14" s="4">
        <v>17.495000000000001</v>
      </c>
      <c r="F14" s="16">
        <v>159.25299999999999</v>
      </c>
      <c r="H14" s="4">
        <v>85.57</v>
      </c>
      <c r="I14" s="4">
        <v>182.959</v>
      </c>
      <c r="M14" s="4">
        <v>6.6</v>
      </c>
      <c r="N14" s="14">
        <f>3.3-($F14-$L$7+$I14-$C14+1)</f>
        <v>1.7160000000000251</v>
      </c>
      <c r="O14" s="5">
        <f t="shared" si="0"/>
        <v>99.99499999999999</v>
      </c>
      <c r="S14" s="13">
        <v>3.0022579999999999</v>
      </c>
      <c r="T14" s="12" t="s">
        <v>34</v>
      </c>
      <c r="U14" t="s">
        <v>33</v>
      </c>
      <c r="V14" s="15">
        <v>20.03</v>
      </c>
      <c r="X14" s="10">
        <v>8.5569999999999993E-2</v>
      </c>
      <c r="Y14" s="10">
        <v>-0.18295900000000001</v>
      </c>
      <c r="Z14" s="10">
        <v>1.5227029999999999</v>
      </c>
    </row>
    <row r="15" spans="1:26" ht="16.5" x14ac:dyDescent="0.25">
      <c r="A15" s="7">
        <v>46136</v>
      </c>
      <c r="B15" s="4">
        <v>-0.58399999999999996</v>
      </c>
      <c r="C15">
        <v>236.91900000000001</v>
      </c>
      <c r="E15" s="4">
        <v>17.495000000000001</v>
      </c>
      <c r="F15" s="16">
        <v>159.25299999999999</v>
      </c>
      <c r="H15" s="4">
        <v>85.581999999999994</v>
      </c>
      <c r="I15" s="4">
        <v>182.958</v>
      </c>
      <c r="M15" s="4">
        <v>6.6</v>
      </c>
      <c r="N15" s="14">
        <f>3.3-($F15-$L$7+$I15-$C15+1)</f>
        <v>1.7170000000000298</v>
      </c>
      <c r="O15" s="5">
        <f t="shared" si="0"/>
        <v>100.00699999999999</v>
      </c>
      <c r="S15" s="13">
        <v>3.001795</v>
      </c>
      <c r="T15" s="12" t="s">
        <v>35</v>
      </c>
      <c r="U15" t="s">
        <v>36</v>
      </c>
      <c r="V15" s="15">
        <v>20.03</v>
      </c>
      <c r="Z15" s="10"/>
    </row>
    <row r="16" spans="1:26" ht="16.5" x14ac:dyDescent="0.25">
      <c r="A16" s="7">
        <v>46136</v>
      </c>
      <c r="B16" s="4">
        <v>-0.58399999999999996</v>
      </c>
      <c r="C16">
        <v>236.91900000000001</v>
      </c>
      <c r="E16" s="4">
        <v>17.495000000000001</v>
      </c>
      <c r="F16" s="16">
        <v>159.25299999999999</v>
      </c>
      <c r="G16" s="2"/>
      <c r="H16" s="4">
        <v>85.581000000000003</v>
      </c>
      <c r="I16" s="4">
        <v>182.959</v>
      </c>
      <c r="M16" s="4">
        <v>6.6</v>
      </c>
      <c r="N16" s="14">
        <f>3.3-($F16-$L$7+$I16-$C16+1)</f>
        <v>1.7160000000000251</v>
      </c>
      <c r="O16" s="5">
        <f t="shared" si="0"/>
        <v>100.006</v>
      </c>
      <c r="R16" s="8">
        <v>46136</v>
      </c>
      <c r="S16" s="13">
        <v>3.0082849999999999</v>
      </c>
      <c r="T16" s="12" t="s">
        <v>37</v>
      </c>
      <c r="U16" t="s">
        <v>38</v>
      </c>
      <c r="V16" s="15">
        <v>20.05</v>
      </c>
      <c r="X16">
        <v>8.5582000000000005E-2</v>
      </c>
      <c r="Y16" s="10">
        <v>-0.18295800000000001</v>
      </c>
      <c r="Z16" s="10">
        <v>1.5227029999999999</v>
      </c>
    </row>
    <row r="17" spans="1:26" ht="16.5" x14ac:dyDescent="0.25">
      <c r="A17" s="7">
        <v>46139</v>
      </c>
      <c r="B17" s="4">
        <v>-0.58399999999999996</v>
      </c>
      <c r="C17">
        <v>236.91900000000001</v>
      </c>
      <c r="E17" s="4">
        <v>17.495000000000001</v>
      </c>
      <c r="F17" s="16">
        <v>159.25299999999999</v>
      </c>
      <c r="G17" s="2"/>
      <c r="H17" s="4">
        <v>85.581000000000003</v>
      </c>
      <c r="I17" s="4">
        <v>182.953</v>
      </c>
      <c r="J17" s="1"/>
      <c r="M17" s="4">
        <v>6.6</v>
      </c>
      <c r="N17" s="14">
        <f>3.3-($F17-$L$7+$I17-$C17)</f>
        <v>2.7220000000000253</v>
      </c>
      <c r="O17" s="5">
        <f t="shared" si="0"/>
        <v>100.006</v>
      </c>
      <c r="P17" t="s">
        <v>42</v>
      </c>
      <c r="S17" s="13">
        <v>3.0043160000000002</v>
      </c>
      <c r="T17" s="12" t="s">
        <v>40</v>
      </c>
      <c r="U17" t="s">
        <v>39</v>
      </c>
      <c r="V17" s="15">
        <v>20.05</v>
      </c>
      <c r="X17">
        <v>8.5581000000000004E-2</v>
      </c>
      <c r="Y17" s="10">
        <v>-0.18295900000000001</v>
      </c>
      <c r="Z17" s="10">
        <v>1.522705</v>
      </c>
    </row>
    <row r="18" spans="1:26" x14ac:dyDescent="0.25">
      <c r="A18" s="7">
        <v>46143</v>
      </c>
      <c r="B18" s="4">
        <v>-0.58499999999999996</v>
      </c>
      <c r="C18">
        <v>236.91900000000001</v>
      </c>
      <c r="D18" s="3"/>
      <c r="E18" s="4">
        <v>17.501000000000001</v>
      </c>
      <c r="F18" s="16">
        <v>159.251</v>
      </c>
      <c r="G18" s="3"/>
      <c r="H18" s="4">
        <v>85.572000000000003</v>
      </c>
      <c r="I18" s="4">
        <v>183.02099999999999</v>
      </c>
      <c r="J18" s="3"/>
      <c r="K18" s="3"/>
      <c r="M18" s="4">
        <v>6.6</v>
      </c>
      <c r="N18" s="14">
        <f>3.3-($F18-$L$7+$I18-$C18)</f>
        <v>2.6560000000000228</v>
      </c>
      <c r="O18" s="5">
        <f t="shared" si="0"/>
        <v>99.991</v>
      </c>
      <c r="R18" s="8"/>
      <c r="V18" s="15"/>
      <c r="X18">
        <v>8.5571999999999995E-2</v>
      </c>
      <c r="Y18" s="10">
        <v>-0.18302099999999999</v>
      </c>
      <c r="Z18" s="10">
        <v>1.52261</v>
      </c>
    </row>
    <row r="19" spans="1:26" x14ac:dyDescent="0.25">
      <c r="A19" s="7">
        <v>46146</v>
      </c>
      <c r="B19" s="4">
        <v>-0.58499999999999996</v>
      </c>
      <c r="C19">
        <v>236.91900000000001</v>
      </c>
      <c r="E19" s="4">
        <v>17.501000000000001</v>
      </c>
      <c r="F19" s="16">
        <v>159.251</v>
      </c>
      <c r="H19" s="4">
        <v>85.584000000000003</v>
      </c>
      <c r="I19" s="4">
        <v>183.017</v>
      </c>
      <c r="J19" s="4"/>
      <c r="K19" s="4"/>
      <c r="M19" s="4">
        <v>8</v>
      </c>
      <c r="N19" s="14">
        <f>4-($F19-$L$7+$I19-$C19)</f>
        <v>3.3600000000000136</v>
      </c>
      <c r="O19" s="5">
        <f t="shared" si="0"/>
        <v>100.003</v>
      </c>
      <c r="P19" t="s">
        <v>43</v>
      </c>
      <c r="R19" s="8">
        <v>46146</v>
      </c>
      <c r="S19">
        <v>2.1096050000000002</v>
      </c>
      <c r="T19" s="11" t="s">
        <v>16</v>
      </c>
      <c r="U19" t="s">
        <v>44</v>
      </c>
      <c r="V19" s="15">
        <v>20.05</v>
      </c>
      <c r="X19">
        <v>8.5583999999999993E-2</v>
      </c>
      <c r="Y19" s="10">
        <v>-0.18301700000000001</v>
      </c>
      <c r="Z19" s="10">
        <v>1.5226120000000001</v>
      </c>
    </row>
    <row r="20" spans="1:26" ht="16.5" x14ac:dyDescent="0.25">
      <c r="A20" s="7">
        <v>46147</v>
      </c>
      <c r="B20" s="4">
        <v>-0.58499999999999996</v>
      </c>
      <c r="C20">
        <v>236.91900000000001</v>
      </c>
      <c r="E20" s="4">
        <v>17.501000000000001</v>
      </c>
      <c r="F20" s="16">
        <v>159.251</v>
      </c>
      <c r="H20" s="4">
        <v>85.581999999999994</v>
      </c>
      <c r="I20" s="4">
        <v>183.01599999999999</v>
      </c>
      <c r="M20" s="4">
        <v>8</v>
      </c>
      <c r="N20" s="14">
        <f>4-($F20-$L$7+$I20-$C20)</f>
        <v>3.3610000000000184</v>
      </c>
      <c r="O20" s="5">
        <f t="shared" si="0"/>
        <v>100.00099999999999</v>
      </c>
      <c r="R20" s="8">
        <v>46147</v>
      </c>
      <c r="S20">
        <v>2.1131289999999998</v>
      </c>
      <c r="T20" s="12" t="s">
        <v>45</v>
      </c>
      <c r="U20" t="s">
        <v>47</v>
      </c>
      <c r="V20" s="15">
        <v>20.010000000000002</v>
      </c>
      <c r="X20">
        <v>8.5582000000000005E-2</v>
      </c>
      <c r="Y20" s="10">
        <v>-0.18301600000000001</v>
      </c>
      <c r="Z20" s="10">
        <v>1.5226150000000001</v>
      </c>
    </row>
    <row r="21" spans="1:26" ht="16.5" x14ac:dyDescent="0.25">
      <c r="A21" s="7">
        <v>46147</v>
      </c>
      <c r="B21" s="4">
        <v>-0.58099999999999996</v>
      </c>
      <c r="C21">
        <v>236.91800000000001</v>
      </c>
      <c r="E21" s="4">
        <v>17.501000000000001</v>
      </c>
      <c r="F21" s="16">
        <v>159.249</v>
      </c>
      <c r="H21" s="4">
        <v>85.582999999999998</v>
      </c>
      <c r="I21" s="4">
        <v>183.005</v>
      </c>
      <c r="M21" s="4">
        <v>8</v>
      </c>
      <c r="N21" s="14">
        <f>4-($F21-$L$7+$I21-$C21)</f>
        <v>3.3730000000000189</v>
      </c>
      <c r="O21" s="5">
        <f t="shared" si="0"/>
        <v>100.002</v>
      </c>
      <c r="R21" s="8">
        <v>46147</v>
      </c>
      <c r="S21">
        <v>2.1083829999999999</v>
      </c>
      <c r="T21" s="12" t="s">
        <v>48</v>
      </c>
      <c r="U21" t="s">
        <v>46</v>
      </c>
      <c r="V21" s="15">
        <v>20</v>
      </c>
      <c r="X21">
        <v>8.5583000000000006E-2</v>
      </c>
      <c r="Y21" s="10">
        <v>-0.183005</v>
      </c>
      <c r="Z21" s="10">
        <v>1.5225869999999999</v>
      </c>
    </row>
    <row r="22" spans="1:26" ht="16.5" x14ac:dyDescent="0.25">
      <c r="A22" s="7">
        <v>46148</v>
      </c>
      <c r="B22" s="4">
        <v>-0.58099999999999996</v>
      </c>
      <c r="C22">
        <v>236.91800000000001</v>
      </c>
      <c r="E22" s="4">
        <v>17.501000000000001</v>
      </c>
      <c r="F22" s="16">
        <v>159.249</v>
      </c>
      <c r="H22" s="4">
        <v>85.584000000000003</v>
      </c>
      <c r="I22" s="4">
        <v>183.001</v>
      </c>
      <c r="M22" s="4">
        <v>8</v>
      </c>
      <c r="N22" s="14">
        <f>4-($F22-$L$7+$I22-$C22)</f>
        <v>3.3770000000000095</v>
      </c>
      <c r="O22" s="5">
        <f t="shared" si="0"/>
        <v>100.003</v>
      </c>
      <c r="R22" s="8">
        <v>46148</v>
      </c>
      <c r="S22">
        <v>2.113604</v>
      </c>
      <c r="T22" s="12" t="s">
        <v>50</v>
      </c>
      <c r="U22" t="s">
        <v>49</v>
      </c>
      <c r="V22" s="15">
        <v>20.04</v>
      </c>
      <c r="X22">
        <v>8.5583999999999993E-2</v>
      </c>
      <c r="Y22" s="10">
        <v>-0.183001</v>
      </c>
      <c r="Z22" s="10">
        <v>1.5225919999999999</v>
      </c>
    </row>
    <row r="23" spans="1:26" ht="16.5" x14ac:dyDescent="0.25">
      <c r="A23" s="7">
        <v>46149</v>
      </c>
      <c r="B23" s="4">
        <v>-0.59799999999999998</v>
      </c>
      <c r="C23">
        <v>236.92</v>
      </c>
      <c r="E23" s="4">
        <v>17.507999999999999</v>
      </c>
      <c r="F23" s="16">
        <v>159.249</v>
      </c>
      <c r="H23" s="4">
        <v>85.584000000000003</v>
      </c>
      <c r="I23" s="4">
        <v>183.001</v>
      </c>
      <c r="M23" s="4">
        <v>8</v>
      </c>
      <c r="N23" s="14">
        <f>4-($F23-$L$7+$I23-$C23)</f>
        <v>3.3789999999999907</v>
      </c>
      <c r="O23" s="5">
        <f t="shared" si="0"/>
        <v>99.996000000000009</v>
      </c>
      <c r="R23" s="8">
        <v>46149</v>
      </c>
      <c r="S23">
        <v>2.1083919999999998</v>
      </c>
      <c r="T23" s="12" t="s">
        <v>54</v>
      </c>
      <c r="U23" t="s">
        <v>53</v>
      </c>
      <c r="V23" s="15">
        <v>20</v>
      </c>
      <c r="X23">
        <v>8.5583999999999993E-2</v>
      </c>
      <c r="Y23" s="10">
        <v>-0.183001</v>
      </c>
      <c r="Z23" s="10">
        <v>1.522594</v>
      </c>
    </row>
    <row r="25" spans="1:26" x14ac:dyDescent="0.25">
      <c r="A25" s="3" t="s">
        <v>51</v>
      </c>
    </row>
    <row r="26" spans="1:26" x14ac:dyDescent="0.25">
      <c r="A26" s="7">
        <v>46154</v>
      </c>
      <c r="B26" s="4">
        <v>-0.42699999999999999</v>
      </c>
      <c r="C26">
        <v>236.89</v>
      </c>
      <c r="E26" s="4">
        <v>17.539000000000001</v>
      </c>
      <c r="F26" s="16">
        <v>159.256</v>
      </c>
      <c r="H26" s="4">
        <v>85.578999999999994</v>
      </c>
      <c r="I26" s="4">
        <v>182.98599999999999</v>
      </c>
      <c r="M26" s="4">
        <v>8</v>
      </c>
      <c r="N26" s="14">
        <f t="shared" ref="N26:N34" si="1">M26/2-($F26-$L$7+$I26-$C26)</f>
        <v>3.3569999999999993</v>
      </c>
      <c r="O26" s="5">
        <f t="shared" ref="O26:O34" si="2">($H26-$K$7-$E26)+77.5</f>
        <v>99.96</v>
      </c>
      <c r="X26">
        <v>8.5579000000000002E-2</v>
      </c>
      <c r="Y26" s="10">
        <v>-0.18298600000000001</v>
      </c>
      <c r="Z26" s="10">
        <v>1.522678</v>
      </c>
    </row>
    <row r="27" spans="1:26" x14ac:dyDescent="0.25">
      <c r="A27" s="7">
        <v>46155</v>
      </c>
      <c r="B27" s="4">
        <v>-0.42699999999999999</v>
      </c>
      <c r="C27">
        <v>236.881</v>
      </c>
      <c r="E27" s="4">
        <v>17.539000000000001</v>
      </c>
      <c r="F27" s="16">
        <v>159.256</v>
      </c>
      <c r="H27" s="4">
        <v>85.585999999999999</v>
      </c>
      <c r="I27" s="4">
        <v>182.98500000000001</v>
      </c>
      <c r="M27" s="4">
        <v>8</v>
      </c>
      <c r="N27" s="14">
        <f t="shared" si="1"/>
        <v>3.3489999999999895</v>
      </c>
      <c r="O27" s="5">
        <f t="shared" si="2"/>
        <v>99.966999999999999</v>
      </c>
      <c r="X27">
        <v>8.5585999999999995E-2</v>
      </c>
      <c r="Y27" s="10">
        <v>-0.18298500000000001</v>
      </c>
      <c r="Z27" s="10">
        <v>1.5226740000000001</v>
      </c>
    </row>
    <row r="28" spans="1:26" x14ac:dyDescent="0.25">
      <c r="A28" s="7">
        <v>46157</v>
      </c>
      <c r="B28" s="4">
        <v>-0.42899999999999999</v>
      </c>
      <c r="C28">
        <v>236.88300000000001</v>
      </c>
      <c r="E28" s="4">
        <v>17.533000000000001</v>
      </c>
      <c r="F28" s="16">
        <v>159.251</v>
      </c>
      <c r="H28" s="4">
        <v>85.575999999999993</v>
      </c>
      <c r="I28" s="4">
        <v>183.01900000000001</v>
      </c>
      <c r="M28" s="4">
        <v>8</v>
      </c>
      <c r="N28" s="14">
        <f t="shared" si="1"/>
        <v>3.3220000000000027</v>
      </c>
      <c r="O28" s="5">
        <f t="shared" si="2"/>
        <v>99.962999999999994</v>
      </c>
      <c r="X28">
        <v>8.5575999999999999E-2</v>
      </c>
      <c r="Y28" s="10">
        <v>-0.18301899999999999</v>
      </c>
      <c r="Z28" s="10">
        <v>1.52267</v>
      </c>
    </row>
    <row r="29" spans="1:26" x14ac:dyDescent="0.25">
      <c r="A29" s="7">
        <v>46161</v>
      </c>
      <c r="B29" s="4">
        <v>-0.43</v>
      </c>
      <c r="C29">
        <v>236.886</v>
      </c>
      <c r="E29" s="4">
        <v>17.536999999999999</v>
      </c>
      <c r="F29" s="16">
        <v>159.255</v>
      </c>
      <c r="H29" s="4">
        <v>85.605000000000004</v>
      </c>
      <c r="I29" s="4">
        <v>182.88800000000001</v>
      </c>
      <c r="M29" s="4">
        <v>8</v>
      </c>
      <c r="N29" s="14">
        <f t="shared" si="1"/>
        <v>3.4519999999999982</v>
      </c>
      <c r="O29" s="5">
        <f t="shared" si="2"/>
        <v>99.988</v>
      </c>
      <c r="X29">
        <v>8.5584999999999994E-2</v>
      </c>
      <c r="Y29" s="10">
        <v>-0.183033</v>
      </c>
      <c r="Z29" s="10">
        <v>1.5226710000000001</v>
      </c>
    </row>
    <row r="30" spans="1:26" x14ac:dyDescent="0.25">
      <c r="A30" s="7">
        <v>46161</v>
      </c>
      <c r="B30" s="4">
        <v>-0.434</v>
      </c>
      <c r="C30">
        <v>236.881</v>
      </c>
      <c r="E30" s="4">
        <v>17.538</v>
      </c>
      <c r="F30" s="16">
        <v>159.249</v>
      </c>
      <c r="H30" s="4">
        <v>85.569000000000003</v>
      </c>
      <c r="I30" s="4">
        <v>182.93899999999999</v>
      </c>
      <c r="M30" s="4">
        <v>8</v>
      </c>
      <c r="N30" s="14">
        <f t="shared" si="1"/>
        <v>3.4020000000000152</v>
      </c>
      <c r="O30" s="5">
        <f t="shared" si="2"/>
        <v>99.951000000000008</v>
      </c>
      <c r="X30">
        <v>8.5605000000000001E-2</v>
      </c>
      <c r="Y30" s="10">
        <v>-0.182888</v>
      </c>
      <c r="Z30" s="10">
        <v>1.522705</v>
      </c>
    </row>
    <row r="31" spans="1:26" x14ac:dyDescent="0.25">
      <c r="A31" s="7">
        <v>46163</v>
      </c>
      <c r="B31" s="4">
        <v>-0.434</v>
      </c>
      <c r="C31">
        <v>236.881</v>
      </c>
      <c r="E31" s="4">
        <v>17.538</v>
      </c>
      <c r="F31" s="16">
        <v>159.249</v>
      </c>
      <c r="H31" s="4">
        <v>85.564999999999998</v>
      </c>
      <c r="I31" s="4">
        <v>182.92099999999999</v>
      </c>
      <c r="M31" s="4">
        <v>8</v>
      </c>
      <c r="N31" s="14">
        <f t="shared" si="1"/>
        <v>3.4200000000000159</v>
      </c>
      <c r="O31" s="5">
        <f t="shared" si="2"/>
        <v>99.947000000000003</v>
      </c>
      <c r="X31">
        <v>8.5569000000000006E-2</v>
      </c>
      <c r="Y31" s="10">
        <v>-0.18293899999999999</v>
      </c>
      <c r="Z31" s="10">
        <v>1.522572</v>
      </c>
    </row>
    <row r="32" spans="1:26" x14ac:dyDescent="0.25">
      <c r="A32" s="7">
        <v>46171</v>
      </c>
      <c r="B32" s="4">
        <v>-0.442</v>
      </c>
      <c r="C32">
        <v>236.88399999999999</v>
      </c>
      <c r="E32" s="4">
        <v>17.542999999999999</v>
      </c>
      <c r="F32" s="16">
        <v>159.239</v>
      </c>
      <c r="H32" s="4">
        <v>85.501000000000005</v>
      </c>
      <c r="I32" s="4">
        <v>182.98099999999999</v>
      </c>
      <c r="M32" s="4">
        <v>8</v>
      </c>
      <c r="N32" s="14">
        <f t="shared" si="1"/>
        <v>3.3729999999999905</v>
      </c>
      <c r="O32" s="5">
        <f t="shared" si="2"/>
        <v>99.878000000000014</v>
      </c>
      <c r="X32">
        <v>8.5565000000000002E-2</v>
      </c>
      <c r="Y32" s="10">
        <v>-0.182921</v>
      </c>
      <c r="Z32" s="10">
        <v>1.522594</v>
      </c>
    </row>
    <row r="33" spans="1:26" x14ac:dyDescent="0.25">
      <c r="A33" s="7">
        <v>46174</v>
      </c>
      <c r="B33" s="4">
        <v>-0.44900000000000001</v>
      </c>
      <c r="C33">
        <v>236.88900000000001</v>
      </c>
      <c r="E33" s="4">
        <v>17.513999999999999</v>
      </c>
      <c r="F33" s="16">
        <v>159.25399999999999</v>
      </c>
      <c r="H33" s="4">
        <v>85.501000000000005</v>
      </c>
      <c r="I33" s="4">
        <v>182.98099999999999</v>
      </c>
      <c r="M33" s="4">
        <v>8</v>
      </c>
      <c r="N33" s="14">
        <f t="shared" si="1"/>
        <v>3.363000000000028</v>
      </c>
      <c r="O33" s="5">
        <f t="shared" si="2"/>
        <v>99.907000000000011</v>
      </c>
      <c r="P33" t="s">
        <v>56</v>
      </c>
      <c r="X33">
        <v>8.5500999999999994E-2</v>
      </c>
      <c r="Y33" s="10">
        <v>-0.182981</v>
      </c>
      <c r="Z33" s="10">
        <v>1.5226569999999999</v>
      </c>
    </row>
    <row r="34" spans="1:26" ht="16.5" x14ac:dyDescent="0.25">
      <c r="A34" s="7">
        <v>46175</v>
      </c>
      <c r="B34" s="4">
        <v>-0.44900000000000001</v>
      </c>
      <c r="C34">
        <v>236.88900000000001</v>
      </c>
      <c r="E34" s="4">
        <v>17.515999999999998</v>
      </c>
      <c r="F34" s="16">
        <v>159.25800000000001</v>
      </c>
      <c r="H34" s="4">
        <v>85.376000000000005</v>
      </c>
      <c r="I34" s="4">
        <v>182.92699999999999</v>
      </c>
      <c r="M34" s="4">
        <v>8</v>
      </c>
      <c r="N34" s="14">
        <f t="shared" si="1"/>
        <v>3.4130000000000109</v>
      </c>
      <c r="O34" s="5">
        <f t="shared" si="2"/>
        <v>99.78</v>
      </c>
      <c r="R34" s="8">
        <v>46175</v>
      </c>
      <c r="S34">
        <v>2.1106129999999999</v>
      </c>
      <c r="T34" s="12" t="s">
        <v>58</v>
      </c>
      <c r="U34" t="s">
        <v>57</v>
      </c>
      <c r="V34">
        <v>19.940000000000001</v>
      </c>
      <c r="X34">
        <v>8.5375999999999994E-2</v>
      </c>
      <c r="Y34" s="10">
        <v>-0.18292700000000001</v>
      </c>
      <c r="Z34" s="10">
        <v>1.5226980000000001</v>
      </c>
    </row>
    <row r="36" spans="1:26" x14ac:dyDescent="0.25">
      <c r="A36" s="3" t="s">
        <v>59</v>
      </c>
    </row>
    <row r="37" spans="1:26" x14ac:dyDescent="0.25">
      <c r="A37" s="7">
        <v>46177</v>
      </c>
      <c r="B37" s="4">
        <v>-0.55200000000000005</v>
      </c>
      <c r="C37">
        <v>236.87100000000001</v>
      </c>
      <c r="E37" s="4">
        <v>17.507999999999999</v>
      </c>
      <c r="F37" s="16">
        <v>159.256</v>
      </c>
      <c r="P37" t="s">
        <v>56</v>
      </c>
    </row>
    <row r="38" spans="1:26" x14ac:dyDescent="0.25">
      <c r="A38" s="7">
        <v>46178</v>
      </c>
      <c r="B38" s="4">
        <v>-0.56599999999999995</v>
      </c>
      <c r="C38">
        <v>236.89500000000001</v>
      </c>
      <c r="E38" s="4">
        <v>17.488</v>
      </c>
      <c r="F38" s="16">
        <v>159.24</v>
      </c>
      <c r="P38" t="s">
        <v>56</v>
      </c>
    </row>
    <row r="39" spans="1:26" x14ac:dyDescent="0.25">
      <c r="A39" s="7">
        <v>46178</v>
      </c>
      <c r="B39" s="4">
        <v>-0.56499999999999995</v>
      </c>
      <c r="C39">
        <v>236.89</v>
      </c>
      <c r="E39" s="4">
        <v>17.484000000000002</v>
      </c>
      <c r="F39" s="16">
        <v>159.24199999999999</v>
      </c>
      <c r="P39" t="s">
        <v>56</v>
      </c>
    </row>
    <row r="40" spans="1:26" x14ac:dyDescent="0.25">
      <c r="A40" s="7">
        <v>46181</v>
      </c>
      <c r="B40" s="4">
        <v>-0.56499999999999995</v>
      </c>
      <c r="C40">
        <v>236.89</v>
      </c>
      <c r="E40" s="4">
        <v>17.486000000000001</v>
      </c>
      <c r="F40" s="16">
        <v>159.23500000000001</v>
      </c>
      <c r="H40">
        <v>85.379000000000005</v>
      </c>
      <c r="I40">
        <v>182.91</v>
      </c>
      <c r="M40" s="4">
        <v>8</v>
      </c>
      <c r="N40" s="14">
        <f t="shared" ref="N40:N47" si="3">M40/2-($F40-$L$7+$I40-$C40)</f>
        <v>3.4539999999999793</v>
      </c>
      <c r="O40" s="5">
        <f t="shared" ref="O40:O47" si="4">($H40-$K$7-$E40)+77.5</f>
        <v>99.813000000000002</v>
      </c>
      <c r="X40">
        <v>8.5378999999999997E-2</v>
      </c>
      <c r="Y40" s="10">
        <v>-0.18290799999999999</v>
      </c>
      <c r="Z40">
        <v>1.522718</v>
      </c>
    </row>
    <row r="41" spans="1:26" x14ac:dyDescent="0.25">
      <c r="A41" s="7">
        <v>46182</v>
      </c>
      <c r="B41" s="4">
        <v>-0.56299999999999994</v>
      </c>
      <c r="C41">
        <v>236.892</v>
      </c>
      <c r="E41" s="4">
        <v>17.486999999999998</v>
      </c>
      <c r="F41" s="16">
        <v>159.24100000000001</v>
      </c>
      <c r="H41">
        <v>85.370999999999995</v>
      </c>
      <c r="I41">
        <v>182.923</v>
      </c>
      <c r="M41" s="4">
        <v>8</v>
      </c>
      <c r="N41" s="14">
        <f t="shared" si="3"/>
        <v>3.4369999999999834</v>
      </c>
      <c r="O41" s="5">
        <f t="shared" si="4"/>
        <v>99.804000000000002</v>
      </c>
      <c r="X41">
        <v>8.5371000000000002E-2</v>
      </c>
      <c r="Y41" s="10">
        <v>-0.182923</v>
      </c>
      <c r="Z41">
        <v>1.5227029999999999</v>
      </c>
    </row>
    <row r="42" spans="1:26" x14ac:dyDescent="0.25">
      <c r="A42" s="7">
        <v>46183</v>
      </c>
      <c r="B42" s="4">
        <v>-0.53900000000000003</v>
      </c>
      <c r="C42">
        <v>236.89</v>
      </c>
      <c r="E42" s="4">
        <v>17.509</v>
      </c>
      <c r="F42" s="16">
        <v>159.23699999999999</v>
      </c>
      <c r="H42">
        <v>85.481999999999999</v>
      </c>
      <c r="I42">
        <v>182.93299999999999</v>
      </c>
      <c r="M42" s="4">
        <v>8</v>
      </c>
      <c r="N42" s="14">
        <f t="shared" si="3"/>
        <v>3.429000000000002</v>
      </c>
      <c r="O42" s="5">
        <f t="shared" si="4"/>
        <v>99.893000000000001</v>
      </c>
      <c r="P42" t="s">
        <v>60</v>
      </c>
      <c r="X42">
        <v>8.5482000000000002E-2</v>
      </c>
      <c r="Y42" s="10">
        <v>-0.18293300000000001</v>
      </c>
      <c r="Z42">
        <v>1.5221910000000001</v>
      </c>
    </row>
    <row r="43" spans="1:26" x14ac:dyDescent="0.25">
      <c r="A43" s="7">
        <v>46184</v>
      </c>
      <c r="B43" s="4">
        <v>-0.53900000000000003</v>
      </c>
      <c r="C43">
        <v>236.89</v>
      </c>
      <c r="E43" s="4">
        <v>17.509</v>
      </c>
      <c r="F43" s="16">
        <v>159.23699999999999</v>
      </c>
      <c r="H43">
        <v>85.481999999999999</v>
      </c>
      <c r="I43">
        <v>182.941</v>
      </c>
      <c r="M43" s="4">
        <v>8</v>
      </c>
      <c r="N43" s="14">
        <f t="shared" si="3"/>
        <v>3.4209999999999923</v>
      </c>
      <c r="O43" s="5">
        <f t="shared" si="4"/>
        <v>99.893000000000001</v>
      </c>
      <c r="P43" t="s">
        <v>61</v>
      </c>
      <c r="X43">
        <v>8.5482000000000002E-2</v>
      </c>
      <c r="Y43" s="10">
        <v>-0.18294099999999999</v>
      </c>
      <c r="Z43">
        <v>1.5222530000000001</v>
      </c>
    </row>
    <row r="44" spans="1:26" x14ac:dyDescent="0.25">
      <c r="A44" s="7">
        <v>46185</v>
      </c>
      <c r="B44" s="4">
        <v>-0.53800000000000003</v>
      </c>
      <c r="C44">
        <v>236.898</v>
      </c>
      <c r="E44" s="4">
        <v>17.506</v>
      </c>
      <c r="F44" s="16">
        <v>159.24700000000001</v>
      </c>
      <c r="H44">
        <v>85.483999999999995</v>
      </c>
      <c r="I44">
        <v>182.923</v>
      </c>
      <c r="M44" s="4">
        <v>8</v>
      </c>
      <c r="N44" s="14">
        <f t="shared" si="3"/>
        <v>3.4369999999999834</v>
      </c>
      <c r="O44" s="5">
        <f t="shared" si="4"/>
        <v>99.897999999999996</v>
      </c>
      <c r="X44">
        <v>8.5484000000000004E-2</v>
      </c>
      <c r="Y44" s="10">
        <v>-0.182923</v>
      </c>
      <c r="Z44">
        <v>1.5222450000000001</v>
      </c>
    </row>
    <row r="45" spans="1:26" x14ac:dyDescent="0.25">
      <c r="A45" s="7">
        <v>46189</v>
      </c>
      <c r="B45" s="4">
        <v>-0.53400000000000003</v>
      </c>
      <c r="C45">
        <v>236.90199999999999</v>
      </c>
      <c r="E45" s="4">
        <v>17.507000000000001</v>
      </c>
      <c r="F45" s="16">
        <v>159.25200000000001</v>
      </c>
      <c r="H45">
        <v>85.480999999999995</v>
      </c>
      <c r="I45">
        <v>182.91900000000001</v>
      </c>
      <c r="M45" s="4">
        <v>8</v>
      </c>
      <c r="N45" s="14">
        <f t="shared" si="3"/>
        <v>3.4399999999999693</v>
      </c>
      <c r="O45" s="5">
        <f t="shared" si="4"/>
        <v>99.893999999999991</v>
      </c>
      <c r="X45">
        <v>8.5481000000000001E-2</v>
      </c>
      <c r="Y45" s="10">
        <v>-0.182919</v>
      </c>
      <c r="Z45">
        <v>1.522184</v>
      </c>
    </row>
    <row r="46" spans="1:26" x14ac:dyDescent="0.25">
      <c r="A46" s="7">
        <v>46190</v>
      </c>
      <c r="B46" s="4">
        <v>-0.53400000000000003</v>
      </c>
      <c r="C46">
        <v>236.90199999999999</v>
      </c>
      <c r="E46" s="4">
        <v>17.507000000000001</v>
      </c>
      <c r="F46" s="16">
        <v>159.25200000000001</v>
      </c>
      <c r="H46">
        <v>85.480999999999995</v>
      </c>
      <c r="I46">
        <v>182.91300000000001</v>
      </c>
      <c r="M46" s="4">
        <v>8</v>
      </c>
      <c r="N46" s="14">
        <f t="shared" si="3"/>
        <v>3.4459999999999695</v>
      </c>
      <c r="O46" s="5">
        <f t="shared" si="4"/>
        <v>99.893999999999991</v>
      </c>
      <c r="P46" t="s">
        <v>61</v>
      </c>
      <c r="X46">
        <v>8.5481000000000001E-2</v>
      </c>
      <c r="Y46" s="10">
        <v>-0.18291299999999999</v>
      </c>
      <c r="Z46">
        <v>1.5221910000000001</v>
      </c>
    </row>
    <row r="47" spans="1:26" ht="16.5" x14ac:dyDescent="0.25">
      <c r="A47" s="7">
        <v>46191</v>
      </c>
      <c r="B47" s="4">
        <v>-0.53300000000000003</v>
      </c>
      <c r="C47">
        <v>236.89400000000001</v>
      </c>
      <c r="E47" s="4">
        <v>17.507000000000001</v>
      </c>
      <c r="F47" s="16">
        <v>159.24700000000001</v>
      </c>
      <c r="H47">
        <v>85.477999999999994</v>
      </c>
      <c r="I47">
        <v>182.982</v>
      </c>
      <c r="M47" s="4">
        <v>8</v>
      </c>
      <c r="N47" s="14">
        <f t="shared" si="3"/>
        <v>3.3739999999999952</v>
      </c>
      <c r="O47" s="5">
        <f t="shared" si="4"/>
        <v>99.890999999999991</v>
      </c>
      <c r="R47" s="8">
        <v>46191</v>
      </c>
      <c r="S47">
        <v>2.1068259999999999</v>
      </c>
      <c r="T47" s="12" t="s">
        <v>62</v>
      </c>
      <c r="U47" t="s">
        <v>63</v>
      </c>
      <c r="X47">
        <v>8.5477999999999998E-2</v>
      </c>
      <c r="Y47" s="10">
        <v>-0.18298200000000001</v>
      </c>
      <c r="Z47">
        <v>1.5221450000000001</v>
      </c>
    </row>
    <row r="49" spans="1:26" x14ac:dyDescent="0.25">
      <c r="A49" s="3" t="s">
        <v>64</v>
      </c>
    </row>
    <row r="50" spans="1:26" x14ac:dyDescent="0.25">
      <c r="A50" s="7">
        <v>46196</v>
      </c>
      <c r="B50" s="4">
        <v>-0.48499999999999999</v>
      </c>
      <c r="C50">
        <f>236.855</f>
        <v>236.85499999999999</v>
      </c>
      <c r="E50" s="4">
        <v>17.504999999999999</v>
      </c>
      <c r="F50" s="16">
        <v>159.24299999999999</v>
      </c>
      <c r="P50" t="s">
        <v>56</v>
      </c>
    </row>
    <row r="51" spans="1:26" x14ac:dyDescent="0.25">
      <c r="A51" s="7">
        <v>46197</v>
      </c>
      <c r="B51" s="4">
        <v>-0.48499999999999999</v>
      </c>
      <c r="C51">
        <f>236.891</f>
        <v>236.89099999999999</v>
      </c>
      <c r="E51" s="4">
        <v>17.503</v>
      </c>
      <c r="F51" s="16">
        <v>159.251</v>
      </c>
      <c r="P51" t="s">
        <v>56</v>
      </c>
    </row>
    <row r="52" spans="1:26" x14ac:dyDescent="0.25">
      <c r="A52" s="7">
        <v>46198</v>
      </c>
      <c r="B52" s="4">
        <v>-0.47</v>
      </c>
      <c r="C52">
        <v>236.92099999999999</v>
      </c>
      <c r="E52" s="4">
        <v>17.503</v>
      </c>
      <c r="F52" s="16">
        <v>159.24600000000001</v>
      </c>
    </row>
    <row r="53" spans="1:26" x14ac:dyDescent="0.25">
      <c r="A53" s="7">
        <v>46205</v>
      </c>
      <c r="B53" s="4">
        <v>-0.45700000000000002</v>
      </c>
      <c r="C53">
        <v>236.90600000000001</v>
      </c>
      <c r="E53" s="4">
        <v>17.521000000000001</v>
      </c>
      <c r="F53" s="16">
        <v>159.39400000000001</v>
      </c>
      <c r="H53">
        <v>85.59</v>
      </c>
      <c r="I53">
        <v>182.83099999999999</v>
      </c>
      <c r="M53" s="4">
        <v>8</v>
      </c>
      <c r="N53" s="14">
        <f>M53/2-($F53-$L$7+$I53-$C53)</f>
        <v>3.3900000000000148</v>
      </c>
      <c r="O53" s="5">
        <f>($H53-$K$7-$E53)+77.5</f>
        <v>99.989000000000004</v>
      </c>
      <c r="X53">
        <v>8.5589999999999999E-2</v>
      </c>
      <c r="Y53" s="10">
        <v>-0.18283099999999999</v>
      </c>
      <c r="Z53">
        <v>1.522194</v>
      </c>
    </row>
    <row r="54" spans="1:26" x14ac:dyDescent="0.25">
      <c r="A54" s="7">
        <v>46209</v>
      </c>
      <c r="B54" s="4">
        <v>-0.44800000000000001</v>
      </c>
      <c r="C54">
        <v>236.898</v>
      </c>
      <c r="E54" s="4">
        <v>17.521999999999998</v>
      </c>
      <c r="F54" s="16">
        <v>159.38900000000001</v>
      </c>
      <c r="H54">
        <v>85.569000000000003</v>
      </c>
      <c r="I54">
        <v>182.851</v>
      </c>
      <c r="M54" s="4">
        <v>8</v>
      </c>
      <c r="N54" s="14">
        <f>M54/2-($F54-$L$7+$I54-$C54)</f>
        <v>3.3669999999999902</v>
      </c>
      <c r="O54" s="5">
        <f>($H54-$K$7-$E54)+77.5</f>
        <v>99.967000000000013</v>
      </c>
      <c r="X54">
        <v>8.5569000000000006E-2</v>
      </c>
      <c r="Y54" s="10">
        <v>-0.18285100000000001</v>
      </c>
      <c r="Z54">
        <v>1.5222340000000001</v>
      </c>
    </row>
    <row r="55" spans="1:26" ht="16.5" x14ac:dyDescent="0.25">
      <c r="A55" s="7">
        <v>46210</v>
      </c>
      <c r="B55" s="4">
        <v>-0.45300000000000001</v>
      </c>
      <c r="C55">
        <v>236.9</v>
      </c>
      <c r="E55" s="4">
        <v>17.536999999999999</v>
      </c>
      <c r="F55" s="16">
        <v>159.398</v>
      </c>
      <c r="H55">
        <v>85.572999999999993</v>
      </c>
      <c r="I55">
        <v>182.84100000000001</v>
      </c>
      <c r="M55" s="4">
        <v>8</v>
      </c>
      <c r="N55" s="14">
        <f>M55/2-($F55-$L$7+$I55-$C55)</f>
        <v>3.3700000000000045</v>
      </c>
      <c r="O55" s="5">
        <f>($H55-$K$7-$E55)+77.5</f>
        <v>99.955999999999989</v>
      </c>
      <c r="R55" s="8">
        <v>46210</v>
      </c>
      <c r="S55">
        <v>2.1090580000000001</v>
      </c>
      <c r="T55" s="12" t="s">
        <v>17</v>
      </c>
      <c r="U55" t="s">
        <v>65</v>
      </c>
      <c r="X55">
        <v>8.5572999999999996E-2</v>
      </c>
      <c r="Y55" s="10">
        <v>-0.182841</v>
      </c>
      <c r="Z55">
        <v>1.5222089999999999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2026-02-04T23:12:00Z</dcterms:created>
  <dcterms:modified xsi:type="dcterms:W3CDTF">2026-07-07T22:14:03Z</dcterms:modified>
</cp:coreProperties>
</file>