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0" windowWidth="14595" windowHeight="9930" activeTab="2"/>
  </bookViews>
  <sheets>
    <sheet name="Inspection Data" sheetId="1" r:id="rId1"/>
    <sheet name="Measurements" sheetId="2" r:id="rId2"/>
    <sheet name="Reduction" sheetId="3" r:id="rId3"/>
  </sheets>
  <definedNames/>
  <calcPr fullCalcOnLoad="1"/>
</workbook>
</file>

<file path=xl/sharedStrings.xml><?xml version="1.0" encoding="utf-8"?>
<sst xmlns="http://schemas.openxmlformats.org/spreadsheetml/2006/main" count="263" uniqueCount="59">
  <si>
    <t>x</t>
  </si>
  <si>
    <t>y</t>
  </si>
  <si>
    <t>u</t>
  </si>
  <si>
    <t>v</t>
  </si>
  <si>
    <t>theta</t>
  </si>
  <si>
    <t>tx</t>
  </si>
  <si>
    <t>ty</t>
  </si>
  <si>
    <t>Black</t>
  </si>
  <si>
    <t>Gold</t>
  </si>
  <si>
    <t>Downstream</t>
  </si>
  <si>
    <t>Upstream</t>
  </si>
  <si>
    <t>Face 1</t>
  </si>
  <si>
    <t>Wire (Magnetic Axis)</t>
  </si>
  <si>
    <t>Interferometer Readings</t>
  </si>
  <si>
    <t>Fiducialization Reduction</t>
  </si>
  <si>
    <t>Magnet 01</t>
  </si>
  <si>
    <t>X</t>
  </si>
  <si>
    <t>Y</t>
  </si>
  <si>
    <t>Z</t>
  </si>
  <si>
    <t>Face2</t>
  </si>
  <si>
    <t>TB02</t>
  </si>
  <si>
    <t>TB03</t>
  </si>
  <si>
    <t>TB06</t>
  </si>
  <si>
    <t>TB07</t>
  </si>
  <si>
    <t>Magnet 02</t>
  </si>
  <si>
    <t>Wire-TB</t>
  </si>
  <si>
    <t>Magnet 03</t>
  </si>
  <si>
    <t>Magnet 04</t>
  </si>
  <si>
    <t>Measurements Summary</t>
  </si>
  <si>
    <t>First Measurement</t>
  </si>
  <si>
    <t>Second Measurement</t>
  </si>
  <si>
    <t>Normal Face</t>
  </si>
  <si>
    <t>Inverted Face</t>
  </si>
  <si>
    <t>Measurement 1</t>
  </si>
  <si>
    <t>Measurement 2</t>
  </si>
  <si>
    <t>M1_TB5</t>
  </si>
  <si>
    <t>M2_TB1</t>
  </si>
  <si>
    <t>M2_TB5</t>
  </si>
  <si>
    <t>M1_TB1</t>
  </si>
  <si>
    <t>M1_TB4</t>
  </si>
  <si>
    <t>M1_TB8</t>
  </si>
  <si>
    <t>M2_TB4</t>
  </si>
  <si>
    <t>M2_TB8</t>
  </si>
  <si>
    <t>TB01</t>
  </si>
  <si>
    <t>TB05</t>
  </si>
  <si>
    <t>TB04</t>
  </si>
  <si>
    <t>TB08</t>
  </si>
  <si>
    <t>TB01_TB04</t>
  </si>
  <si>
    <t>TB05_TB08</t>
  </si>
  <si>
    <t>FACE 90º</t>
  </si>
  <si>
    <t>FACE 270º</t>
  </si>
  <si>
    <t>wf4</t>
  </si>
  <si>
    <t>wf3</t>
  </si>
  <si>
    <t>v3</t>
  </si>
  <si>
    <t>v4</t>
  </si>
  <si>
    <t>wf2</t>
  </si>
  <si>
    <t>v2</t>
  </si>
  <si>
    <t>wf1</t>
  </si>
  <si>
    <t>v1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</si>
</sst>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  <numFmt numFmtId="168" formatCode="0.0"/>
  </numFmts>
  <fonts count="9">
    <font>
      <sz val="10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8"/>
      <name val="Arial Narrow"/>
      <family val="2"/>
    </font>
    <font>
      <sz val="9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Reduction!$T$58</c:f>
              <c:strCache>
                <c:ptCount val="1"/>
                <c:pt idx="0">
                  <c:v>wf1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Reduction!$S$59:$S$63</c:f>
              <c:numCache>
                <c:ptCount val="5"/>
                <c:pt idx="0">
                  <c:v>0</c:v>
                </c:pt>
                <c:pt idx="1">
                  <c:v>169.0000090922042</c:v>
                </c:pt>
                <c:pt idx="2">
                  <c:v>1134.0000813047595</c:v>
                </c:pt>
                <c:pt idx="3">
                  <c:v>1162.0000478988654</c:v>
                </c:pt>
                <c:pt idx="4">
                  <c:v>2129.0000888711234</c:v>
                </c:pt>
              </c:numCache>
            </c:numRef>
          </c:xVal>
          <c:yVal>
            <c:numRef>
              <c:f>Reduction!$T$59:$T$64</c:f>
              <c:numCache>
                <c:ptCount val="6"/>
                <c:pt idx="0">
                  <c:v>0.298</c:v>
                </c:pt>
                <c:pt idx="5">
                  <c:v>0.9225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Reduction!$U$58</c:f>
              <c:strCache>
                <c:ptCount val="1"/>
                <c:pt idx="0">
                  <c:v>v1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Reduction!$S$59:$S$63</c:f>
              <c:numCache>
                <c:ptCount val="5"/>
                <c:pt idx="0">
                  <c:v>0</c:v>
                </c:pt>
                <c:pt idx="1">
                  <c:v>169.0000090922042</c:v>
                </c:pt>
                <c:pt idx="2">
                  <c:v>1134.0000813047595</c:v>
                </c:pt>
                <c:pt idx="3">
                  <c:v>1162.0000478988654</c:v>
                </c:pt>
                <c:pt idx="4">
                  <c:v>2129.0000888711234</c:v>
                </c:pt>
              </c:numCache>
            </c:numRef>
          </c:xVal>
          <c:yVal>
            <c:numRef>
              <c:f>Reduction!$U$59:$U$64</c:f>
              <c:numCache>
                <c:ptCount val="6"/>
                <c:pt idx="1">
                  <c:v>0.9293</c:v>
                </c:pt>
                <c:pt idx="2">
                  <c:v>0.351</c:v>
                </c:pt>
                <c:pt idx="3">
                  <c:v>0.7418</c:v>
                </c:pt>
                <c:pt idx="4">
                  <c:v>0.6367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Reduction!$V$58</c:f>
              <c:strCache>
                <c:ptCount val="1"/>
                <c:pt idx="0">
                  <c:v>wf2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Reduction!$S$59:$S$63</c:f>
              <c:numCache>
                <c:ptCount val="5"/>
                <c:pt idx="0">
                  <c:v>0</c:v>
                </c:pt>
                <c:pt idx="1">
                  <c:v>169.0000090922042</c:v>
                </c:pt>
                <c:pt idx="2">
                  <c:v>1134.0000813047595</c:v>
                </c:pt>
                <c:pt idx="3">
                  <c:v>1162.0000478988654</c:v>
                </c:pt>
                <c:pt idx="4">
                  <c:v>2129.0000888711234</c:v>
                </c:pt>
              </c:numCache>
            </c:numRef>
          </c:xVal>
          <c:yVal>
            <c:numRef>
              <c:f>Reduction!$V$59:$V$64</c:f>
              <c:numCache>
                <c:ptCount val="6"/>
                <c:pt idx="0">
                  <c:v>-0.3343</c:v>
                </c:pt>
                <c:pt idx="5">
                  <c:v>0.2639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Reduction!$W$58</c:f>
              <c:strCache>
                <c:ptCount val="1"/>
                <c:pt idx="0">
                  <c:v>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Reduction!$S$59:$S$63</c:f>
              <c:numCache>
                <c:ptCount val="5"/>
                <c:pt idx="0">
                  <c:v>0</c:v>
                </c:pt>
                <c:pt idx="1">
                  <c:v>169.0000090922042</c:v>
                </c:pt>
                <c:pt idx="2">
                  <c:v>1134.0000813047595</c:v>
                </c:pt>
                <c:pt idx="3">
                  <c:v>1162.0000478988654</c:v>
                </c:pt>
                <c:pt idx="4">
                  <c:v>2129.0000888711234</c:v>
                </c:pt>
              </c:numCache>
            </c:numRef>
          </c:xVal>
          <c:yVal>
            <c:numRef>
              <c:f>Reduction!$W$59:$W$64</c:f>
              <c:numCache>
                <c:ptCount val="6"/>
                <c:pt idx="1">
                  <c:v>0.2683</c:v>
                </c:pt>
                <c:pt idx="2">
                  <c:v>-0.281</c:v>
                </c:pt>
                <c:pt idx="3">
                  <c:v>0.0551</c:v>
                </c:pt>
                <c:pt idx="4">
                  <c:v>-0.0073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Reduction!$X$58</c:f>
              <c:strCache>
                <c:ptCount val="1"/>
                <c:pt idx="0">
                  <c:v>wf3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Reduction!$S$59:$S$63</c:f>
              <c:numCache>
                <c:ptCount val="5"/>
                <c:pt idx="0">
                  <c:v>0</c:v>
                </c:pt>
                <c:pt idx="1">
                  <c:v>169.0000090922042</c:v>
                </c:pt>
                <c:pt idx="2">
                  <c:v>1134.0000813047595</c:v>
                </c:pt>
                <c:pt idx="3">
                  <c:v>1162.0000478988654</c:v>
                </c:pt>
                <c:pt idx="4">
                  <c:v>2129.0000888711234</c:v>
                </c:pt>
              </c:numCache>
            </c:numRef>
          </c:xVal>
          <c:yVal>
            <c:numRef>
              <c:f>Reduction!$X$59:$X$64</c:f>
              <c:numCache>
                <c:ptCount val="6"/>
                <c:pt idx="0">
                  <c:v>1.9019</c:v>
                </c:pt>
                <c:pt idx="5">
                  <c:v>2.5051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Reduction!$Y$58</c:f>
              <c:strCache>
                <c:ptCount val="1"/>
                <c:pt idx="0">
                  <c:v>v3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Reduction!$S$59:$S$63</c:f>
              <c:numCache>
                <c:ptCount val="5"/>
                <c:pt idx="0">
                  <c:v>0</c:v>
                </c:pt>
                <c:pt idx="1">
                  <c:v>169.0000090922042</c:v>
                </c:pt>
                <c:pt idx="2">
                  <c:v>1134.0000813047595</c:v>
                </c:pt>
                <c:pt idx="3">
                  <c:v>1162.0000478988654</c:v>
                </c:pt>
                <c:pt idx="4">
                  <c:v>2129.0000888711234</c:v>
                </c:pt>
              </c:numCache>
            </c:numRef>
          </c:xVal>
          <c:yVal>
            <c:numRef>
              <c:f>Reduction!$Y$59:$Y$64</c:f>
              <c:numCache>
                <c:ptCount val="6"/>
                <c:pt idx="1">
                  <c:v>2.5144</c:v>
                </c:pt>
                <c:pt idx="2">
                  <c:v>1.9518</c:v>
                </c:pt>
                <c:pt idx="3">
                  <c:v>2.3371</c:v>
                </c:pt>
                <c:pt idx="4">
                  <c:v>2.2279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Reduction!$Z$58</c:f>
              <c:strCache>
                <c:ptCount val="1"/>
                <c:pt idx="0">
                  <c:v>wf4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Reduction!$S$59:$S$63</c:f>
              <c:numCache>
                <c:ptCount val="5"/>
                <c:pt idx="0">
                  <c:v>0</c:v>
                </c:pt>
                <c:pt idx="1">
                  <c:v>169.0000090922042</c:v>
                </c:pt>
                <c:pt idx="2">
                  <c:v>1134.0000813047595</c:v>
                </c:pt>
                <c:pt idx="3">
                  <c:v>1162.0000478988654</c:v>
                </c:pt>
                <c:pt idx="4">
                  <c:v>2129.0000888711234</c:v>
                </c:pt>
              </c:numCache>
            </c:numRef>
          </c:xVal>
          <c:yVal>
            <c:numRef>
              <c:f>Reduction!$Z$59:$Z$64</c:f>
              <c:numCache>
                <c:ptCount val="6"/>
                <c:pt idx="0">
                  <c:v>-0.0784</c:v>
                </c:pt>
                <c:pt idx="5">
                  <c:v>0.5409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Reduction!$AA$58</c:f>
              <c:strCache>
                <c:ptCount val="1"/>
                <c:pt idx="0">
                  <c:v>v4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Reduction!$S$59:$S$63</c:f>
              <c:numCache>
                <c:ptCount val="5"/>
                <c:pt idx="0">
                  <c:v>0</c:v>
                </c:pt>
                <c:pt idx="1">
                  <c:v>169.0000090922042</c:v>
                </c:pt>
                <c:pt idx="2">
                  <c:v>1134.0000813047595</c:v>
                </c:pt>
                <c:pt idx="3">
                  <c:v>1162.0000478988654</c:v>
                </c:pt>
                <c:pt idx="4">
                  <c:v>2129.0000888711234</c:v>
                </c:pt>
              </c:numCache>
            </c:numRef>
          </c:xVal>
          <c:yVal>
            <c:numRef>
              <c:f>Reduction!$AA$59:$AA$64</c:f>
              <c:numCache>
                <c:ptCount val="6"/>
                <c:pt idx="1">
                  <c:v>-0.0226</c:v>
                </c:pt>
                <c:pt idx="2">
                  <c:v>0.3654</c:v>
                </c:pt>
                <c:pt idx="3">
                  <c:v>0.2553</c:v>
                </c:pt>
                <c:pt idx="4">
                  <c:v>0.5368</c:v>
                </c:pt>
              </c:numCache>
            </c:numRef>
          </c:yVal>
          <c:smooth val="0"/>
        </c:ser>
        <c:axId val="36374955"/>
        <c:axId val="58939140"/>
      </c:scatterChart>
      <c:valAx>
        <c:axId val="36374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39140"/>
        <c:crosses val="autoZero"/>
        <c:crossBetween val="midCat"/>
        <c:dispUnits/>
      </c:valAx>
      <c:valAx>
        <c:axId val="58939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Interferometer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74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25</xdr:row>
      <xdr:rowOff>9525</xdr:rowOff>
    </xdr:from>
    <xdr:to>
      <xdr:col>3</xdr:col>
      <xdr:colOff>438150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191000"/>
          <a:ext cx="13049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87</xdr:row>
      <xdr:rowOff>9525</xdr:rowOff>
    </xdr:from>
    <xdr:to>
      <xdr:col>10</xdr:col>
      <xdr:colOff>57150</xdr:colOff>
      <xdr:row>98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4449425"/>
          <a:ext cx="1524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38</xdr:row>
      <xdr:rowOff>47625</xdr:rowOff>
    </xdr:from>
    <xdr:to>
      <xdr:col>23</xdr:col>
      <xdr:colOff>514350</xdr:colOff>
      <xdr:row>56</xdr:row>
      <xdr:rowOff>9525</xdr:rowOff>
    </xdr:to>
    <xdr:graphicFrame>
      <xdr:nvGraphicFramePr>
        <xdr:cNvPr id="2" name="Chart 4"/>
        <xdr:cNvGraphicFramePr/>
      </xdr:nvGraphicFramePr>
      <xdr:xfrm>
        <a:off x="9982200" y="6457950"/>
        <a:ext cx="45243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I43"/>
  <sheetViews>
    <sheetView workbookViewId="0" topLeftCell="A1">
      <selection activeCell="C21" sqref="C21:E21"/>
    </sheetView>
  </sheetViews>
  <sheetFormatPr defaultColWidth="9.140625" defaultRowHeight="12.75"/>
  <sheetData>
    <row r="1" spans="2:5" ht="12.75">
      <c r="B1" s="8" t="s">
        <v>15</v>
      </c>
      <c r="C1" s="10"/>
      <c r="D1" s="10"/>
      <c r="E1" s="10"/>
    </row>
    <row r="2" spans="3:9" ht="12.75">
      <c r="C2" s="11" t="s">
        <v>16</v>
      </c>
      <c r="D2" s="11" t="s">
        <v>17</v>
      </c>
      <c r="E2" s="11" t="s">
        <v>18</v>
      </c>
      <c r="G2" s="11" t="s">
        <v>16</v>
      </c>
      <c r="H2" s="11" t="s">
        <v>17</v>
      </c>
      <c r="I2" s="11" t="s">
        <v>18</v>
      </c>
    </row>
    <row r="3" spans="2:9" ht="12.75">
      <c r="B3" s="10" t="s">
        <v>43</v>
      </c>
      <c r="C3" s="19">
        <v>1.67264</v>
      </c>
      <c r="D3" s="19">
        <v>0.31204</v>
      </c>
      <c r="E3" s="19">
        <v>0.39053</v>
      </c>
      <c r="G3">
        <f>C3*25.4</f>
        <v>42.48505599999999</v>
      </c>
      <c r="H3">
        <f>D3*25.4</f>
        <v>7.925815999999999</v>
      </c>
      <c r="I3">
        <f>E3*25.4</f>
        <v>9.919462</v>
      </c>
    </row>
    <row r="4" spans="2:9" ht="12.75">
      <c r="B4" s="10" t="s">
        <v>20</v>
      </c>
      <c r="C4" s="19">
        <v>-0.31605</v>
      </c>
      <c r="D4" s="19">
        <v>-1.67679</v>
      </c>
      <c r="E4" s="19">
        <v>0.39389</v>
      </c>
      <c r="G4">
        <f aca="true" t="shared" si="0" ref="G4:I9">C4*25.4</f>
        <v>-8.027669999999999</v>
      </c>
      <c r="H4">
        <f t="shared" si="0"/>
        <v>-42.590466</v>
      </c>
      <c r="I4">
        <f t="shared" si="0"/>
        <v>10.004806</v>
      </c>
    </row>
    <row r="5" spans="2:9" ht="12.75">
      <c r="B5" s="10" t="s">
        <v>21</v>
      </c>
      <c r="C5" s="19">
        <v>3.66872</v>
      </c>
      <c r="D5" s="19">
        <v>-1.67521</v>
      </c>
      <c r="E5" s="19">
        <v>0.39485</v>
      </c>
      <c r="G5">
        <f t="shared" si="0"/>
        <v>93.18548799999999</v>
      </c>
      <c r="H5">
        <f t="shared" si="0"/>
        <v>-42.550334</v>
      </c>
      <c r="I5">
        <f t="shared" si="0"/>
        <v>10.029189999999998</v>
      </c>
    </row>
    <row r="6" spans="2:9" ht="12.75">
      <c r="B6" s="10" t="s">
        <v>45</v>
      </c>
      <c r="C6" s="19">
        <v>1.67495</v>
      </c>
      <c r="D6" s="19">
        <v>-3.66945</v>
      </c>
      <c r="E6" s="19">
        <v>0.39453</v>
      </c>
      <c r="G6">
        <f aca="true" t="shared" si="1" ref="G6:I7">C6*25.4</f>
        <v>42.54373</v>
      </c>
      <c r="H6">
        <f t="shared" si="1"/>
        <v>-93.20402999999999</v>
      </c>
      <c r="I6">
        <f t="shared" si="1"/>
        <v>10.021061999999999</v>
      </c>
    </row>
    <row r="7" spans="2:9" ht="12.75">
      <c r="B7" s="10" t="s">
        <v>44</v>
      </c>
      <c r="C7" s="19">
        <v>1.67576</v>
      </c>
      <c r="D7" s="19">
        <v>0.31379</v>
      </c>
      <c r="E7" s="19">
        <v>38.65578</v>
      </c>
      <c r="G7">
        <f t="shared" si="1"/>
        <v>42.56430399999999</v>
      </c>
      <c r="H7">
        <f t="shared" si="1"/>
        <v>7.970266</v>
      </c>
      <c r="I7">
        <f t="shared" si="1"/>
        <v>981.856812</v>
      </c>
    </row>
    <row r="8" spans="2:9" ht="12.75">
      <c r="B8" s="10" t="s">
        <v>22</v>
      </c>
      <c r="C8" s="19">
        <v>-0.31811</v>
      </c>
      <c r="D8" s="19">
        <v>-1.67198</v>
      </c>
      <c r="E8" s="19">
        <v>38.53691</v>
      </c>
      <c r="G8">
        <f t="shared" si="0"/>
        <v>-8.079994</v>
      </c>
      <c r="H8">
        <f t="shared" si="0"/>
        <v>-42.468292</v>
      </c>
      <c r="I8">
        <f t="shared" si="0"/>
        <v>978.8375139999999</v>
      </c>
    </row>
    <row r="9" spans="2:9" ht="12.75">
      <c r="B9" s="10" t="s">
        <v>23</v>
      </c>
      <c r="C9" s="19">
        <v>3.66644</v>
      </c>
      <c r="D9" s="19">
        <v>-1.68203</v>
      </c>
      <c r="E9" s="19">
        <v>38.54034</v>
      </c>
      <c r="G9">
        <f t="shared" si="0"/>
        <v>93.127576</v>
      </c>
      <c r="H9">
        <f t="shared" si="0"/>
        <v>-42.723561999999994</v>
      </c>
      <c r="I9">
        <f t="shared" si="0"/>
        <v>978.924636</v>
      </c>
    </row>
    <row r="10" spans="2:9" ht="12.75">
      <c r="B10" s="10" t="s">
        <v>46</v>
      </c>
      <c r="C10" s="19">
        <v>1.67646</v>
      </c>
      <c r="D10" s="19">
        <v>-3.6688</v>
      </c>
      <c r="E10" s="19">
        <v>38.65421</v>
      </c>
      <c r="G10">
        <f>C10*25.4</f>
        <v>42.582084</v>
      </c>
      <c r="H10">
        <f>D10*25.4</f>
        <v>-93.18751999999999</v>
      </c>
      <c r="I10">
        <f>E10*25.4</f>
        <v>981.816934</v>
      </c>
    </row>
    <row r="11" spans="3:5" ht="12.75">
      <c r="C11" s="19"/>
      <c r="D11" s="19"/>
      <c r="E11" s="19"/>
    </row>
    <row r="12" spans="2:5" ht="12.75">
      <c r="B12" s="8" t="s">
        <v>24</v>
      </c>
      <c r="C12" s="20"/>
      <c r="D12" s="20"/>
      <c r="E12" s="20"/>
    </row>
    <row r="13" spans="3:9" ht="12.75">
      <c r="C13" s="21" t="s">
        <v>16</v>
      </c>
      <c r="D13" s="21" t="s">
        <v>17</v>
      </c>
      <c r="E13" s="21" t="s">
        <v>18</v>
      </c>
      <c r="G13" s="11" t="s">
        <v>16</v>
      </c>
      <c r="H13" s="11" t="s">
        <v>17</v>
      </c>
      <c r="I13" s="11" t="s">
        <v>18</v>
      </c>
    </row>
    <row r="14" spans="2:9" ht="12.75">
      <c r="B14" s="10" t="s">
        <v>43</v>
      </c>
      <c r="C14" s="19">
        <v>1.67615</v>
      </c>
      <c r="D14" s="19">
        <v>0.31789</v>
      </c>
      <c r="E14" s="19">
        <v>0.39269</v>
      </c>
      <c r="G14">
        <f>C14*25.4</f>
        <v>42.57421</v>
      </c>
      <c r="H14">
        <f>D14*25.4</f>
        <v>8.074406</v>
      </c>
      <c r="I14">
        <f>E14*25.4</f>
        <v>9.974326</v>
      </c>
    </row>
    <row r="15" spans="2:9" ht="12.75">
      <c r="B15" s="10" t="s">
        <v>20</v>
      </c>
      <c r="C15" s="19">
        <v>-0.31987</v>
      </c>
      <c r="D15" s="19">
        <v>-1.6738</v>
      </c>
      <c r="E15" s="19">
        <v>0.388</v>
      </c>
      <c r="G15">
        <f aca="true" t="shared" si="2" ref="G15:I20">C15*25.4</f>
        <v>-8.124697999999999</v>
      </c>
      <c r="H15">
        <f t="shared" si="2"/>
        <v>-42.51452</v>
      </c>
      <c r="I15">
        <f t="shared" si="2"/>
        <v>9.8552</v>
      </c>
    </row>
    <row r="16" spans="2:9" ht="12.75">
      <c r="B16" s="10" t="s">
        <v>21</v>
      </c>
      <c r="C16" s="19">
        <v>3.66262</v>
      </c>
      <c r="D16" s="19">
        <v>-1.67227</v>
      </c>
      <c r="E16" s="19">
        <v>0.39284</v>
      </c>
      <c r="G16">
        <f t="shared" si="2"/>
        <v>93.030548</v>
      </c>
      <c r="H16">
        <f t="shared" si="2"/>
        <v>-42.475657999999996</v>
      </c>
      <c r="I16">
        <f t="shared" si="2"/>
        <v>9.978136</v>
      </c>
    </row>
    <row r="17" spans="2:9" ht="12.75">
      <c r="B17" s="10" t="s">
        <v>45</v>
      </c>
      <c r="C17" s="19">
        <v>1.66851</v>
      </c>
      <c r="D17" s="19">
        <v>-3.66448</v>
      </c>
      <c r="E17" s="19">
        <v>0.38594</v>
      </c>
      <c r="G17">
        <f aca="true" t="shared" si="3" ref="G17:I18">C17*25.4</f>
        <v>42.380154</v>
      </c>
      <c r="H17">
        <f t="shared" si="3"/>
        <v>-93.077792</v>
      </c>
      <c r="I17">
        <f t="shared" si="3"/>
        <v>9.802876</v>
      </c>
    </row>
    <row r="18" spans="2:9" ht="12.75">
      <c r="B18" s="10" t="s">
        <v>44</v>
      </c>
      <c r="C18" s="19">
        <v>1.67415</v>
      </c>
      <c r="D18" s="19">
        <v>0.31817</v>
      </c>
      <c r="E18" s="19">
        <v>38.65344</v>
      </c>
      <c r="G18">
        <f t="shared" si="3"/>
        <v>42.52341</v>
      </c>
      <c r="H18">
        <f t="shared" si="3"/>
        <v>8.081517999999999</v>
      </c>
      <c r="I18">
        <f t="shared" si="3"/>
        <v>981.797376</v>
      </c>
    </row>
    <row r="19" spans="2:9" ht="12.75">
      <c r="B19" s="10" t="s">
        <v>22</v>
      </c>
      <c r="C19" s="19">
        <v>-0.31619</v>
      </c>
      <c r="D19" s="19">
        <v>-1.66813</v>
      </c>
      <c r="E19" s="19">
        <v>38.53217</v>
      </c>
      <c r="G19">
        <f t="shared" si="2"/>
        <v>-8.031226</v>
      </c>
      <c r="H19">
        <f t="shared" si="2"/>
        <v>-42.370501999999995</v>
      </c>
      <c r="I19">
        <f t="shared" si="2"/>
        <v>978.7171179999999</v>
      </c>
    </row>
    <row r="20" spans="2:9" ht="12.75">
      <c r="B20" s="10" t="s">
        <v>23</v>
      </c>
      <c r="C20" s="19">
        <v>3.66566</v>
      </c>
      <c r="D20" s="19">
        <v>-1.6757</v>
      </c>
      <c r="E20" s="19">
        <v>38.53681</v>
      </c>
      <c r="G20">
        <f t="shared" si="2"/>
        <v>93.10776399999999</v>
      </c>
      <c r="H20">
        <f t="shared" si="2"/>
        <v>-42.56278</v>
      </c>
      <c r="I20">
        <f t="shared" si="2"/>
        <v>978.834974</v>
      </c>
    </row>
    <row r="21" spans="2:9" ht="12.75">
      <c r="B21" s="10" t="s">
        <v>46</v>
      </c>
      <c r="C21" s="19">
        <v>1.66561</v>
      </c>
      <c r="D21" s="19">
        <v>-3.66642</v>
      </c>
      <c r="E21" s="19">
        <v>38.64814</v>
      </c>
      <c r="G21">
        <f>C21*25.4</f>
        <v>42.306494</v>
      </c>
      <c r="H21">
        <f>D21*25.4</f>
        <v>-93.127068</v>
      </c>
      <c r="I21">
        <f>E21*25.4</f>
        <v>981.662756</v>
      </c>
    </row>
    <row r="22" spans="3:5" ht="12.75">
      <c r="C22" s="19"/>
      <c r="D22" s="19"/>
      <c r="E22" s="19"/>
    </row>
    <row r="23" spans="2:5" ht="12.75">
      <c r="B23" s="8" t="s">
        <v>26</v>
      </c>
      <c r="C23" s="20"/>
      <c r="D23" s="20"/>
      <c r="E23" s="20"/>
    </row>
    <row r="24" spans="3:9" ht="12.75">
      <c r="C24" s="21" t="s">
        <v>16</v>
      </c>
      <c r="D24" s="21" t="s">
        <v>17</v>
      </c>
      <c r="E24" s="21" t="s">
        <v>18</v>
      </c>
      <c r="G24" s="11" t="s">
        <v>16</v>
      </c>
      <c r="H24" s="11" t="s">
        <v>17</v>
      </c>
      <c r="I24" s="11" t="s">
        <v>18</v>
      </c>
    </row>
    <row r="25" spans="2:9" ht="12.75">
      <c r="B25" s="10" t="s">
        <v>43</v>
      </c>
      <c r="C25" s="21"/>
      <c r="D25" s="21"/>
      <c r="E25" s="21"/>
      <c r="G25" s="11"/>
      <c r="H25" s="11"/>
      <c r="I25" s="11"/>
    </row>
    <row r="26" spans="2:9" ht="12.75">
      <c r="B26" s="10" t="s">
        <v>20</v>
      </c>
      <c r="C26" s="19">
        <v>-0.32715</v>
      </c>
      <c r="D26" s="19">
        <v>-1.6759</v>
      </c>
      <c r="E26" s="19">
        <v>0.38573</v>
      </c>
      <c r="G26">
        <f aca="true" t="shared" si="4" ref="G26:I31">C26*25.4</f>
        <v>-8.30961</v>
      </c>
      <c r="H26">
        <f t="shared" si="4"/>
        <v>-42.567859999999996</v>
      </c>
      <c r="I26">
        <f t="shared" si="4"/>
        <v>9.797542</v>
      </c>
    </row>
    <row r="27" spans="2:9" ht="12.75">
      <c r="B27" s="10" t="s">
        <v>21</v>
      </c>
      <c r="C27" s="19">
        <v>3.66669</v>
      </c>
      <c r="D27" s="19">
        <v>-1.67165</v>
      </c>
      <c r="E27" s="19">
        <v>0.39687</v>
      </c>
      <c r="G27">
        <f t="shared" si="4"/>
        <v>93.13392599999999</v>
      </c>
      <c r="H27">
        <f t="shared" si="4"/>
        <v>-42.45991</v>
      </c>
      <c r="I27">
        <f t="shared" si="4"/>
        <v>10.080497999999999</v>
      </c>
    </row>
    <row r="28" spans="2:5" ht="12.75">
      <c r="B28" s="10" t="s">
        <v>45</v>
      </c>
      <c r="C28" s="19"/>
      <c r="D28" s="19"/>
      <c r="E28" s="19"/>
    </row>
    <row r="29" spans="2:5" ht="12.75">
      <c r="B29" s="10" t="s">
        <v>44</v>
      </c>
      <c r="C29" s="19"/>
      <c r="D29" s="19"/>
      <c r="E29" s="19"/>
    </row>
    <row r="30" spans="2:9" ht="12.75">
      <c r="B30" s="10" t="s">
        <v>22</v>
      </c>
      <c r="C30" s="19">
        <v>-0.3274</v>
      </c>
      <c r="D30" s="19">
        <v>-1.66536</v>
      </c>
      <c r="E30" s="19">
        <v>38.53565</v>
      </c>
      <c r="G30">
        <f t="shared" si="4"/>
        <v>-8.31596</v>
      </c>
      <c r="H30">
        <f t="shared" si="4"/>
        <v>-42.300143999999996</v>
      </c>
      <c r="I30">
        <f t="shared" si="4"/>
        <v>978.8055099999999</v>
      </c>
    </row>
    <row r="31" spans="2:9" ht="12.75">
      <c r="B31" s="10" t="s">
        <v>23</v>
      </c>
      <c r="C31" s="19">
        <v>3.66254</v>
      </c>
      <c r="D31" s="19">
        <v>-1.67663</v>
      </c>
      <c r="E31" s="19">
        <v>38.54359</v>
      </c>
      <c r="G31">
        <f t="shared" si="4"/>
        <v>93.028516</v>
      </c>
      <c r="H31">
        <f t="shared" si="4"/>
        <v>-42.586402</v>
      </c>
      <c r="I31">
        <f t="shared" si="4"/>
        <v>979.007186</v>
      </c>
    </row>
    <row r="32" spans="2:5" ht="12.75">
      <c r="B32" s="10" t="s">
        <v>46</v>
      </c>
      <c r="C32" s="19"/>
      <c r="D32" s="19"/>
      <c r="E32" s="19"/>
    </row>
    <row r="33" spans="3:5" ht="12.75">
      <c r="C33" s="19"/>
      <c r="D33" s="19"/>
      <c r="E33" s="19"/>
    </row>
    <row r="34" spans="2:5" ht="12.75">
      <c r="B34" s="8" t="s">
        <v>27</v>
      </c>
      <c r="C34" s="20"/>
      <c r="D34" s="20"/>
      <c r="E34" s="20"/>
    </row>
    <row r="35" spans="3:9" ht="12.75">
      <c r="C35" s="21" t="s">
        <v>16</v>
      </c>
      <c r="D35" s="21" t="s">
        <v>17</v>
      </c>
      <c r="E35" s="21" t="s">
        <v>18</v>
      </c>
      <c r="G35" s="11" t="s">
        <v>16</v>
      </c>
      <c r="H35" s="11" t="s">
        <v>17</v>
      </c>
      <c r="I35" s="11" t="s">
        <v>18</v>
      </c>
    </row>
    <row r="36" spans="2:9" ht="12.75">
      <c r="B36" s="10" t="s">
        <v>43</v>
      </c>
      <c r="C36" s="21"/>
      <c r="D36" s="21"/>
      <c r="E36" s="21"/>
      <c r="G36" s="11"/>
      <c r="H36" s="11"/>
      <c r="I36" s="11"/>
    </row>
    <row r="37" spans="2:9" ht="12.75">
      <c r="B37" s="10" t="s">
        <v>20</v>
      </c>
      <c r="C37" s="19">
        <v>-0.31959</v>
      </c>
      <c r="D37" s="19">
        <v>-1.67822</v>
      </c>
      <c r="E37" s="19">
        <v>0.39243</v>
      </c>
      <c r="G37">
        <f aca="true" t="shared" si="5" ref="G37:I42">C37*25.4</f>
        <v>-8.117586</v>
      </c>
      <c r="H37">
        <f t="shared" si="5"/>
        <v>-42.626788</v>
      </c>
      <c r="I37">
        <f t="shared" si="5"/>
        <v>9.967722</v>
      </c>
    </row>
    <row r="38" spans="2:9" ht="12.75">
      <c r="B38" s="10" t="s">
        <v>21</v>
      </c>
      <c r="C38" s="19">
        <v>3.66997</v>
      </c>
      <c r="D38" s="19">
        <v>-1.6709</v>
      </c>
      <c r="E38" s="19">
        <v>0.39937</v>
      </c>
      <c r="G38">
        <f t="shared" si="5"/>
        <v>93.217238</v>
      </c>
      <c r="H38">
        <f t="shared" si="5"/>
        <v>-42.44086</v>
      </c>
      <c r="I38">
        <f t="shared" si="5"/>
        <v>10.143998</v>
      </c>
    </row>
    <row r="39" spans="2:5" ht="12.75">
      <c r="B39" s="10" t="s">
        <v>45</v>
      </c>
      <c r="C39" s="19"/>
      <c r="D39" s="19"/>
      <c r="E39" s="19"/>
    </row>
    <row r="40" spans="2:5" ht="12.75">
      <c r="B40" s="10" t="s">
        <v>44</v>
      </c>
      <c r="C40" s="19"/>
      <c r="D40" s="19"/>
      <c r="E40" s="19"/>
    </row>
    <row r="41" spans="2:9" ht="12.75">
      <c r="B41" s="10" t="s">
        <v>22</v>
      </c>
      <c r="C41" s="19">
        <v>-0.32463</v>
      </c>
      <c r="D41" s="19">
        <v>-1.66859</v>
      </c>
      <c r="E41" s="19">
        <v>38.5384</v>
      </c>
      <c r="G41">
        <f t="shared" si="5"/>
        <v>-8.245601999999998</v>
      </c>
      <c r="H41">
        <f t="shared" si="5"/>
        <v>-42.382186</v>
      </c>
      <c r="I41">
        <f t="shared" si="5"/>
        <v>978.87536</v>
      </c>
    </row>
    <row r="42" spans="2:9" ht="12.75">
      <c r="B42" s="10" t="s">
        <v>23</v>
      </c>
      <c r="C42" s="19">
        <v>3.6639</v>
      </c>
      <c r="D42" s="19">
        <v>-1.67677</v>
      </c>
      <c r="E42" s="19">
        <v>38.54339</v>
      </c>
      <c r="G42">
        <f t="shared" si="5"/>
        <v>93.06306</v>
      </c>
      <c r="H42">
        <f t="shared" si="5"/>
        <v>-42.589958</v>
      </c>
      <c r="I42">
        <f t="shared" si="5"/>
        <v>979.002106</v>
      </c>
    </row>
    <row r="43" ht="12.75">
      <c r="B43" s="10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3"/>
  <sheetViews>
    <sheetView workbookViewId="0" topLeftCell="A1">
      <selection activeCell="K23" sqref="K23"/>
    </sheetView>
  </sheetViews>
  <sheetFormatPr defaultColWidth="9.140625" defaultRowHeight="12.75"/>
  <cols>
    <col min="1" max="1" width="2.28125" style="0" customWidth="1"/>
    <col min="3" max="3" width="10.7109375" style="0" customWidth="1"/>
    <col min="6" max="6" width="3.421875" style="0" customWidth="1"/>
    <col min="7" max="7" width="3.28125" style="0" customWidth="1"/>
    <col min="9" max="9" width="11.140625" style="0" customWidth="1"/>
  </cols>
  <sheetData>
    <row r="1" ht="18">
      <c r="A1" s="22" t="s">
        <v>28</v>
      </c>
    </row>
    <row r="3" spans="1:7" ht="18">
      <c r="A3" s="22" t="s">
        <v>31</v>
      </c>
      <c r="G3" s="22" t="s">
        <v>32</v>
      </c>
    </row>
    <row r="5" spans="1:7" ht="12.75">
      <c r="A5" s="8" t="s">
        <v>29</v>
      </c>
      <c r="G5" s="8" t="s">
        <v>29</v>
      </c>
    </row>
    <row r="6" spans="4:11" ht="12.75">
      <c r="D6" s="2"/>
      <c r="E6" s="2"/>
      <c r="J6" s="2"/>
      <c r="K6" s="2"/>
    </row>
    <row r="7" spans="4:11" ht="12.75">
      <c r="D7" t="s">
        <v>1</v>
      </c>
      <c r="E7" t="s">
        <v>3</v>
      </c>
      <c r="J7" t="s">
        <v>1</v>
      </c>
      <c r="K7" t="s">
        <v>3</v>
      </c>
    </row>
    <row r="8" spans="2:9" ht="12.75">
      <c r="B8" s="24" t="s">
        <v>7</v>
      </c>
      <c r="C8" s="1" t="s">
        <v>10</v>
      </c>
      <c r="H8" s="24" t="s">
        <v>7</v>
      </c>
      <c r="I8" s="1" t="s">
        <v>10</v>
      </c>
    </row>
    <row r="9" spans="2:10" ht="12.75">
      <c r="B9" s="24" t="s">
        <v>8</v>
      </c>
      <c r="C9" s="1" t="s">
        <v>9</v>
      </c>
      <c r="H9" s="24" t="s">
        <v>8</v>
      </c>
      <c r="I9" s="1" t="s">
        <v>9</v>
      </c>
      <c r="J9" s="3"/>
    </row>
    <row r="10" spans="2:10" ht="12.75">
      <c r="B10" s="24" t="s">
        <v>38</v>
      </c>
      <c r="C10" s="1" t="s">
        <v>10</v>
      </c>
      <c r="D10" s="3"/>
      <c r="H10" s="24" t="s">
        <v>39</v>
      </c>
      <c r="I10" s="1" t="s">
        <v>10</v>
      </c>
      <c r="J10" s="3"/>
    </row>
    <row r="11" spans="2:10" ht="12.75">
      <c r="B11" s="24" t="s">
        <v>35</v>
      </c>
      <c r="C11" s="1" t="s">
        <v>9</v>
      </c>
      <c r="D11" s="3"/>
      <c r="H11" s="24" t="s">
        <v>40</v>
      </c>
      <c r="I11" s="1" t="s">
        <v>9</v>
      </c>
      <c r="J11" s="3"/>
    </row>
    <row r="12" spans="2:10" ht="12.75">
      <c r="B12" s="24" t="s">
        <v>36</v>
      </c>
      <c r="C12" s="1" t="s">
        <v>10</v>
      </c>
      <c r="D12" s="3"/>
      <c r="H12" s="24" t="s">
        <v>41</v>
      </c>
      <c r="I12" s="1" t="s">
        <v>10</v>
      </c>
      <c r="J12" s="3"/>
    </row>
    <row r="13" spans="2:10" ht="12.75">
      <c r="B13" s="24" t="s">
        <v>37</v>
      </c>
      <c r="C13" s="1" t="s">
        <v>9</v>
      </c>
      <c r="D13" s="3"/>
      <c r="H13" s="24" t="s">
        <v>42</v>
      </c>
      <c r="I13" s="1" t="s">
        <v>9</v>
      </c>
      <c r="J13" s="3"/>
    </row>
    <row r="15" spans="1:7" ht="12.75">
      <c r="A15" s="8" t="s">
        <v>30</v>
      </c>
      <c r="G15" s="8" t="s">
        <v>30</v>
      </c>
    </row>
    <row r="16" spans="4:11" ht="12.75">
      <c r="D16" s="2"/>
      <c r="E16" s="2"/>
      <c r="J16" s="2"/>
      <c r="K16" s="2"/>
    </row>
    <row r="17" spans="4:11" ht="12.75">
      <c r="D17" t="s">
        <v>1</v>
      </c>
      <c r="E17" t="s">
        <v>3</v>
      </c>
      <c r="J17" t="s">
        <v>1</v>
      </c>
      <c r="K17" t="s">
        <v>3</v>
      </c>
    </row>
    <row r="18" spans="2:9" ht="12.75">
      <c r="B18" s="24" t="s">
        <v>7</v>
      </c>
      <c r="C18" s="1" t="s">
        <v>10</v>
      </c>
      <c r="H18" s="24" t="s">
        <v>7</v>
      </c>
      <c r="I18" s="1" t="s">
        <v>10</v>
      </c>
    </row>
    <row r="19" spans="2:10" ht="12.75">
      <c r="B19" s="24" t="s">
        <v>8</v>
      </c>
      <c r="C19" s="1" t="s">
        <v>9</v>
      </c>
      <c r="H19" s="24" t="s">
        <v>8</v>
      </c>
      <c r="I19" s="1" t="s">
        <v>9</v>
      </c>
      <c r="J19" s="3"/>
    </row>
    <row r="20" spans="2:10" ht="12.75">
      <c r="B20" s="24" t="s">
        <v>38</v>
      </c>
      <c r="C20" s="1" t="s">
        <v>10</v>
      </c>
      <c r="D20" s="3"/>
      <c r="H20" s="24" t="s">
        <v>39</v>
      </c>
      <c r="I20" s="1" t="s">
        <v>10</v>
      </c>
      <c r="J20" s="3"/>
    </row>
    <row r="21" spans="2:10" ht="12.75">
      <c r="B21" s="24" t="s">
        <v>35</v>
      </c>
      <c r="C21" s="1" t="s">
        <v>9</v>
      </c>
      <c r="D21" s="3"/>
      <c r="H21" s="24" t="s">
        <v>40</v>
      </c>
      <c r="I21" s="1" t="s">
        <v>9</v>
      </c>
      <c r="J21" s="3"/>
    </row>
    <row r="22" spans="2:10" ht="12.75">
      <c r="B22" s="24" t="s">
        <v>36</v>
      </c>
      <c r="C22" s="1" t="s">
        <v>10</v>
      </c>
      <c r="D22" s="3"/>
      <c r="H22" s="24" t="s">
        <v>41</v>
      </c>
      <c r="I22" s="1" t="s">
        <v>10</v>
      </c>
      <c r="J22" s="3"/>
    </row>
    <row r="23" spans="2:10" ht="12.75">
      <c r="B23" s="24" t="s">
        <v>37</v>
      </c>
      <c r="C23" s="1" t="s">
        <v>9</v>
      </c>
      <c r="D23" s="3"/>
      <c r="H23" s="24" t="s">
        <v>42</v>
      </c>
      <c r="I23" s="1" t="s">
        <v>9</v>
      </c>
      <c r="J23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A105"/>
  <sheetViews>
    <sheetView tabSelected="1" workbookViewId="0" topLeftCell="A88">
      <selection activeCell="I77" sqref="I77"/>
    </sheetView>
  </sheetViews>
  <sheetFormatPr defaultColWidth="9.140625" defaultRowHeight="12.75"/>
  <cols>
    <col min="1" max="1" width="2.28125" style="0" customWidth="1"/>
    <col min="3" max="3" width="11.28125" style="0" customWidth="1"/>
    <col min="4" max="4" width="11.00390625" style="0" customWidth="1"/>
    <col min="8" max="8" width="4.140625" style="0" customWidth="1"/>
    <col min="9" max="11" width="14.28125" style="0" customWidth="1"/>
    <col min="18" max="18" width="1.1484375" style="0" customWidth="1"/>
  </cols>
  <sheetData>
    <row r="1" spans="1:7" ht="18">
      <c r="A1" s="18" t="s">
        <v>14</v>
      </c>
      <c r="B1" s="17"/>
      <c r="C1" s="17"/>
      <c r="D1" s="17"/>
      <c r="E1" s="17"/>
      <c r="F1" s="17"/>
      <c r="G1" s="17"/>
    </row>
    <row r="3" ht="15.75">
      <c r="A3" s="5" t="s">
        <v>49</v>
      </c>
    </row>
    <row r="4" spans="1:12" ht="15.75">
      <c r="A4" s="5"/>
      <c r="L4" s="5"/>
    </row>
    <row r="5" spans="1:17" ht="12.75">
      <c r="A5" s="8" t="s">
        <v>33</v>
      </c>
      <c r="C5" s="11"/>
      <c r="D5" s="9" t="s">
        <v>12</v>
      </c>
      <c r="E5" s="9"/>
      <c r="F5" s="9" t="s">
        <v>13</v>
      </c>
      <c r="G5" s="9"/>
      <c r="N5" s="7"/>
      <c r="O5" s="7"/>
      <c r="P5" s="7"/>
      <c r="Q5" s="7"/>
    </row>
    <row r="6" spans="3:24" ht="12.75">
      <c r="C6" s="11"/>
      <c r="D6" s="11" t="s">
        <v>0</v>
      </c>
      <c r="E6" s="11" t="s">
        <v>1</v>
      </c>
      <c r="F6" s="11" t="s">
        <v>2</v>
      </c>
      <c r="G6" s="11" t="s">
        <v>3</v>
      </c>
      <c r="J6" t="s">
        <v>4</v>
      </c>
      <c r="K6" t="s">
        <v>5</v>
      </c>
      <c r="L6" t="s">
        <v>6</v>
      </c>
      <c r="O6" s="3"/>
      <c r="P6" s="3"/>
      <c r="Q6" s="3"/>
      <c r="R6" s="3"/>
      <c r="T6" s="6"/>
      <c r="U6" s="3"/>
      <c r="V6" s="3"/>
      <c r="W6" s="3"/>
      <c r="X6" s="3"/>
    </row>
    <row r="7" spans="2:24" ht="12.75">
      <c r="B7" s="12" t="s">
        <v>7</v>
      </c>
      <c r="C7" s="1" t="s">
        <v>10</v>
      </c>
      <c r="G7">
        <f>Measurements!E8</f>
        <v>0</v>
      </c>
      <c r="J7" t="e">
        <f>Ttheta(D7,E7,D8,E8,F7,G7,F8,G8)</f>
        <v>#VALUE!</v>
      </c>
      <c r="K7" t="e">
        <f>TransX(D7,F7,G7,J7)</f>
        <v>#VALUE!</v>
      </c>
      <c r="L7" t="e">
        <f>TransY(E7,F7,G7,J7)</f>
        <v>#VALUE!</v>
      </c>
      <c r="O7" s="3"/>
      <c r="P7" s="3"/>
      <c r="Q7" s="3"/>
      <c r="R7" s="3"/>
      <c r="T7" s="6"/>
      <c r="U7" s="3"/>
      <c r="V7" s="3"/>
      <c r="W7" s="3"/>
      <c r="X7" s="3"/>
    </row>
    <row r="8" spans="2:24" ht="12.75">
      <c r="B8" s="12" t="s">
        <v>8</v>
      </c>
      <c r="C8" s="1" t="s">
        <v>9</v>
      </c>
      <c r="G8">
        <f>Measurements!E9</f>
        <v>0</v>
      </c>
      <c r="O8" s="3"/>
      <c r="P8" s="3"/>
      <c r="Q8" s="3"/>
      <c r="R8" s="3"/>
      <c r="T8" s="6"/>
      <c r="U8" s="3"/>
      <c r="V8" s="3"/>
      <c r="W8" s="3"/>
      <c r="X8" s="3"/>
    </row>
    <row r="9" spans="2:24" ht="12.75">
      <c r="B9" s="24" t="s">
        <v>38</v>
      </c>
      <c r="C9" s="1" t="s">
        <v>10</v>
      </c>
      <c r="D9" s="4" t="e">
        <f>NewX(K7,J7,F9,G9)</f>
        <v>#VALUE!</v>
      </c>
      <c r="E9" s="3" t="e">
        <f>NewY(L7,J7,F9,G9)</f>
        <v>#VALUE!</v>
      </c>
      <c r="F9" s="4"/>
      <c r="G9">
        <f>Measurements!E10</f>
        <v>0</v>
      </c>
      <c r="O9" s="3"/>
      <c r="P9" s="3"/>
      <c r="Q9" s="3"/>
      <c r="R9" s="3"/>
      <c r="T9" s="6"/>
      <c r="U9" s="3"/>
      <c r="V9" s="3"/>
      <c r="W9" s="3"/>
      <c r="X9" s="3"/>
    </row>
    <row r="10" spans="2:7" ht="12.75">
      <c r="B10" s="24" t="s">
        <v>35</v>
      </c>
      <c r="C10" s="1" t="s">
        <v>9</v>
      </c>
      <c r="D10" s="4" t="e">
        <f>NewX(K7,J7,F10,G10)</f>
        <v>#VALUE!</v>
      </c>
      <c r="E10" s="3" t="e">
        <f>NewY(L7,J7,F10,G10)</f>
        <v>#VALUE!</v>
      </c>
      <c r="F10" s="4"/>
      <c r="G10">
        <f>Measurements!E11</f>
        <v>0</v>
      </c>
    </row>
    <row r="11" spans="2:7" ht="12.75">
      <c r="B11" s="24" t="s">
        <v>36</v>
      </c>
      <c r="C11" s="1" t="s">
        <v>10</v>
      </c>
      <c r="D11" s="4" t="e">
        <f>NewX(K7,J7,F11,G11)</f>
        <v>#VALUE!</v>
      </c>
      <c r="E11" s="3" t="e">
        <f>NewY(L7,J7,F11,G11)</f>
        <v>#VALUE!</v>
      </c>
      <c r="G11">
        <f>Measurements!E12</f>
        <v>0</v>
      </c>
    </row>
    <row r="12" spans="2:7" ht="12.75">
      <c r="B12" s="24" t="s">
        <v>37</v>
      </c>
      <c r="C12" s="1" t="s">
        <v>9</v>
      </c>
      <c r="D12" s="4" t="e">
        <f>NewX(K7,J7,F12,G12)</f>
        <v>#VALUE!</v>
      </c>
      <c r="E12" s="3" t="e">
        <f>NewY(L7,J7,F12,G12)</f>
        <v>#VALUE!</v>
      </c>
      <c r="G12">
        <f>Measurements!E13</f>
        <v>0</v>
      </c>
    </row>
    <row r="14" ht="15.75">
      <c r="A14" s="5"/>
    </row>
    <row r="15" spans="1:17" ht="12.75">
      <c r="A15" s="8" t="s">
        <v>34</v>
      </c>
      <c r="C15" s="11"/>
      <c r="D15" s="9" t="s">
        <v>12</v>
      </c>
      <c r="E15" s="9"/>
      <c r="F15" s="9" t="s">
        <v>13</v>
      </c>
      <c r="G15" s="9"/>
      <c r="N15" s="7"/>
      <c r="O15" s="7"/>
      <c r="P15" s="7"/>
      <c r="Q15" s="7"/>
    </row>
    <row r="16" spans="3:24" ht="12.75">
      <c r="C16" s="11"/>
      <c r="D16" s="11" t="s">
        <v>0</v>
      </c>
      <c r="E16" s="11" t="s">
        <v>1</v>
      </c>
      <c r="F16" s="11" t="s">
        <v>2</v>
      </c>
      <c r="G16" s="11" t="s">
        <v>3</v>
      </c>
      <c r="J16" t="s">
        <v>4</v>
      </c>
      <c r="K16" t="s">
        <v>5</v>
      </c>
      <c r="L16" t="s">
        <v>6</v>
      </c>
      <c r="O16" s="3"/>
      <c r="P16" s="3"/>
      <c r="Q16" s="3"/>
      <c r="R16" s="3"/>
      <c r="T16" s="6"/>
      <c r="U16" s="3"/>
      <c r="V16" s="3"/>
      <c r="W16" s="3"/>
      <c r="X16" s="3"/>
    </row>
    <row r="17" spans="2:24" ht="12.75">
      <c r="B17" s="12" t="s">
        <v>7</v>
      </c>
      <c r="C17" s="1" t="s">
        <v>10</v>
      </c>
      <c r="G17">
        <f>Measurements!E18</f>
        <v>0</v>
      </c>
      <c r="J17" t="e">
        <f>Ttheta(D17,E17,D18,E18,F17,G17,F18,G18)</f>
        <v>#VALUE!</v>
      </c>
      <c r="K17" t="e">
        <f>TransX(D17,F17,G17,J17)</f>
        <v>#VALUE!</v>
      </c>
      <c r="L17" t="e">
        <f>TransY(E17,F17,G17,J17)</f>
        <v>#VALUE!</v>
      </c>
      <c r="O17" s="3"/>
      <c r="P17" s="3"/>
      <c r="Q17" s="3"/>
      <c r="R17" s="3"/>
      <c r="T17" s="6"/>
      <c r="U17" s="3"/>
      <c r="V17" s="3"/>
      <c r="W17" s="3"/>
      <c r="X17" s="3"/>
    </row>
    <row r="18" spans="2:24" ht="12.75">
      <c r="B18" s="12" t="s">
        <v>8</v>
      </c>
      <c r="C18" s="1" t="s">
        <v>9</v>
      </c>
      <c r="G18">
        <f>Measurements!E19</f>
        <v>0</v>
      </c>
      <c r="O18" s="3"/>
      <c r="P18" s="3"/>
      <c r="Q18" s="3"/>
      <c r="R18" s="3"/>
      <c r="T18" s="6"/>
      <c r="U18" s="3"/>
      <c r="V18" s="3"/>
      <c r="W18" s="3"/>
      <c r="X18" s="3"/>
    </row>
    <row r="19" spans="2:24" ht="12.75">
      <c r="B19" s="24" t="s">
        <v>38</v>
      </c>
      <c r="C19" s="1" t="s">
        <v>10</v>
      </c>
      <c r="D19" s="4" t="e">
        <f>NewX(K17,J17,F19,G19)</f>
        <v>#VALUE!</v>
      </c>
      <c r="E19" s="3" t="e">
        <f>NewY(L17,J17,F19,G19)</f>
        <v>#VALUE!</v>
      </c>
      <c r="F19" s="4"/>
      <c r="G19">
        <f>Measurements!E20</f>
        <v>0</v>
      </c>
      <c r="O19" s="3"/>
      <c r="P19" s="3"/>
      <c r="Q19" s="3"/>
      <c r="R19" s="3"/>
      <c r="T19" s="6"/>
      <c r="U19" s="3"/>
      <c r="V19" s="3"/>
      <c r="W19" s="3"/>
      <c r="X19" s="3"/>
    </row>
    <row r="20" spans="2:7" ht="12.75">
      <c r="B20" s="24" t="s">
        <v>35</v>
      </c>
      <c r="C20" s="1" t="s">
        <v>9</v>
      </c>
      <c r="D20" s="4" t="e">
        <f>NewX(K17,J17,F20,G20)</f>
        <v>#VALUE!</v>
      </c>
      <c r="E20" s="3" t="e">
        <f>NewY(L17,J17,F20,G20)</f>
        <v>#VALUE!</v>
      </c>
      <c r="F20" s="4"/>
      <c r="G20">
        <f>Measurements!E21</f>
        <v>0</v>
      </c>
    </row>
    <row r="21" spans="2:7" ht="12.75">
      <c r="B21" s="24" t="s">
        <v>36</v>
      </c>
      <c r="C21" s="1" t="s">
        <v>10</v>
      </c>
      <c r="D21" s="4" t="e">
        <f>NewX(K17,J17,F21,G21)</f>
        <v>#VALUE!</v>
      </c>
      <c r="E21" s="3" t="e">
        <f>NewY(L17,J17,F21,G21)</f>
        <v>#VALUE!</v>
      </c>
      <c r="G21">
        <f>Measurements!E22</f>
        <v>0</v>
      </c>
    </row>
    <row r="22" spans="2:7" ht="12.75">
      <c r="B22" s="24" t="s">
        <v>37</v>
      </c>
      <c r="C22" s="1" t="s">
        <v>9</v>
      </c>
      <c r="D22" s="4" t="e">
        <f>NewX(K17,J17,F22,G22)</f>
        <v>#VALUE!</v>
      </c>
      <c r="E22" s="3" t="e">
        <f>NewY(L17,J17,F22,G22)</f>
        <v>#VALUE!</v>
      </c>
      <c r="G22">
        <f>Measurements!E23</f>
        <v>0</v>
      </c>
    </row>
    <row r="23" spans="2:5" ht="12.75">
      <c r="B23" s="12"/>
      <c r="C23" s="1"/>
      <c r="D23" s="4"/>
      <c r="E23" s="3"/>
    </row>
    <row r="24" spans="2:5" ht="12.75">
      <c r="B24" s="12"/>
      <c r="C24" s="1"/>
      <c r="D24" s="4"/>
      <c r="E24" s="3"/>
    </row>
    <row r="25" spans="1:5" ht="15.75">
      <c r="A25" s="5" t="s">
        <v>50</v>
      </c>
      <c r="B25" s="12"/>
      <c r="C25" s="1"/>
      <c r="D25" s="4"/>
      <c r="E25" s="3"/>
    </row>
    <row r="26" spans="2:5" ht="12.75">
      <c r="B26" s="12"/>
      <c r="C26" s="1"/>
      <c r="D26" s="4"/>
      <c r="E26" s="3"/>
    </row>
    <row r="27" spans="1:7" ht="12.75">
      <c r="A27" s="8" t="s">
        <v>33</v>
      </c>
      <c r="B27" s="10"/>
      <c r="C27" s="11"/>
      <c r="D27" s="9" t="s">
        <v>12</v>
      </c>
      <c r="E27" s="9"/>
      <c r="F27" s="10" t="s">
        <v>13</v>
      </c>
      <c r="G27" s="10"/>
    </row>
    <row r="28" spans="1:12" ht="12.75">
      <c r="A28" s="8"/>
      <c r="B28" s="10"/>
      <c r="C28" s="10"/>
      <c r="D28" s="11" t="s">
        <v>0</v>
      </c>
      <c r="E28" s="11" t="s">
        <v>1</v>
      </c>
      <c r="F28" s="11" t="s">
        <v>2</v>
      </c>
      <c r="G28" s="11" t="s">
        <v>3</v>
      </c>
      <c r="J28" t="s">
        <v>4</v>
      </c>
      <c r="K28" t="s">
        <v>5</v>
      </c>
      <c r="L28" t="s">
        <v>6</v>
      </c>
    </row>
    <row r="29" spans="2:12" ht="12.75">
      <c r="B29" s="12" t="s">
        <v>7</v>
      </c>
      <c r="C29" s="1" t="s">
        <v>10</v>
      </c>
      <c r="J29" t="e">
        <f>Ttheta(D29,E29,D30,E30,F29,G29,F30,G30)</f>
        <v>#VALUE!</v>
      </c>
      <c r="K29" t="e">
        <f>TransX(D29,F29,G29,J29)</f>
        <v>#VALUE!</v>
      </c>
      <c r="L29" t="e">
        <f>TransY(E29,F29,G29,J29)</f>
        <v>#VALUE!</v>
      </c>
    </row>
    <row r="30" spans="2:6" ht="12.75">
      <c r="B30" s="12" t="s">
        <v>8</v>
      </c>
      <c r="C30" s="1" t="s">
        <v>9</v>
      </c>
      <c r="D30" s="4"/>
      <c r="F30" s="4"/>
    </row>
    <row r="31" spans="2:6" ht="12.75">
      <c r="B31" s="24" t="s">
        <v>39</v>
      </c>
      <c r="C31" s="1" t="s">
        <v>10</v>
      </c>
      <c r="D31" s="4" t="e">
        <f>NewX(K29,J29,F31,G31)</f>
        <v>#VALUE!</v>
      </c>
      <c r="E31" s="3" t="e">
        <f>NewY(L29,J29,F31,G31)</f>
        <v>#VALUE!</v>
      </c>
      <c r="F31" s="4"/>
    </row>
    <row r="32" spans="2:6" ht="12.75">
      <c r="B32" s="24" t="s">
        <v>40</v>
      </c>
      <c r="C32" s="1" t="s">
        <v>9</v>
      </c>
      <c r="D32" s="4" t="e">
        <f>NewX(K29,J29,F32,G32)</f>
        <v>#VALUE!</v>
      </c>
      <c r="E32" s="3" t="e">
        <f>NewY(L29,J29,F32,G32)</f>
        <v>#VALUE!</v>
      </c>
      <c r="F32" s="4"/>
    </row>
    <row r="33" spans="2:5" ht="12.75">
      <c r="B33" s="24" t="s">
        <v>41</v>
      </c>
      <c r="C33" s="1" t="s">
        <v>10</v>
      </c>
      <c r="D33" s="4" t="e">
        <f>NewX(K29,J29,F33,G33)</f>
        <v>#VALUE!</v>
      </c>
      <c r="E33" s="3" t="e">
        <f>NewY(L29,J29,F33,G33)</f>
        <v>#VALUE!</v>
      </c>
    </row>
    <row r="34" spans="2:5" ht="12.75">
      <c r="B34" s="24" t="s">
        <v>42</v>
      </c>
      <c r="C34" s="1" t="s">
        <v>9</v>
      </c>
      <c r="D34" s="4" t="e">
        <f>NewX(K29,J29,F34,G34)</f>
        <v>#VALUE!</v>
      </c>
      <c r="E34" s="3" t="e">
        <f>NewY(L29,J29,F34,G34)</f>
        <v>#VALUE!</v>
      </c>
    </row>
    <row r="36" spans="1:9" ht="15.75">
      <c r="A36" s="5"/>
      <c r="D36" s="1"/>
      <c r="E36" s="1"/>
      <c r="F36" s="3"/>
      <c r="I36" s="3"/>
    </row>
    <row r="37" spans="1:7" ht="12.75">
      <c r="A37" s="8" t="s">
        <v>34</v>
      </c>
      <c r="B37" s="10"/>
      <c r="C37" s="11"/>
      <c r="D37" s="9" t="s">
        <v>12</v>
      </c>
      <c r="E37" s="9"/>
      <c r="F37" s="10" t="s">
        <v>13</v>
      </c>
      <c r="G37" s="10"/>
    </row>
    <row r="38" spans="1:12" ht="12.75">
      <c r="A38" s="8"/>
      <c r="B38" s="10"/>
      <c r="C38" s="10"/>
      <c r="D38" s="11" t="s">
        <v>0</v>
      </c>
      <c r="E38" s="11" t="s">
        <v>1</v>
      </c>
      <c r="F38" s="11" t="s">
        <v>2</v>
      </c>
      <c r="G38" s="11" t="s">
        <v>3</v>
      </c>
      <c r="J38" t="s">
        <v>4</v>
      </c>
      <c r="K38" t="s">
        <v>5</v>
      </c>
      <c r="L38" t="s">
        <v>6</v>
      </c>
    </row>
    <row r="39" spans="2:12" ht="12.75">
      <c r="B39" s="12" t="s">
        <v>7</v>
      </c>
      <c r="C39" s="1" t="s">
        <v>10</v>
      </c>
      <c r="J39" t="e">
        <f>Ttheta(D39,E39,D40,E40,F39,G39,F40,G40)</f>
        <v>#VALUE!</v>
      </c>
      <c r="K39" t="e">
        <f>TransX(D39,F39,G39,J39)</f>
        <v>#VALUE!</v>
      </c>
      <c r="L39" t="e">
        <f>TransY(E39,F39,G39,J39)</f>
        <v>#VALUE!</v>
      </c>
    </row>
    <row r="40" spans="2:6" ht="12.75">
      <c r="B40" s="12" t="s">
        <v>8</v>
      </c>
      <c r="C40" s="1" t="s">
        <v>9</v>
      </c>
      <c r="D40" s="4"/>
      <c r="F40" s="4"/>
    </row>
    <row r="41" spans="2:6" ht="12.75">
      <c r="B41" s="24" t="s">
        <v>39</v>
      </c>
      <c r="C41" s="1" t="s">
        <v>10</v>
      </c>
      <c r="D41" s="4" t="e">
        <f>NewX(K39,J39,F41,G41)</f>
        <v>#VALUE!</v>
      </c>
      <c r="E41" s="3" t="e">
        <f>NewY(L39,J39,F41,G41)</f>
        <v>#VALUE!</v>
      </c>
      <c r="F41" s="4"/>
    </row>
    <row r="42" spans="2:6" ht="12.75">
      <c r="B42" s="24" t="s">
        <v>40</v>
      </c>
      <c r="C42" s="1" t="s">
        <v>9</v>
      </c>
      <c r="D42" s="4" t="e">
        <f>NewX(K39,J39,F42,G42)</f>
        <v>#VALUE!</v>
      </c>
      <c r="E42" s="3" t="e">
        <f>NewY(L39,J39,F42,G42)</f>
        <v>#VALUE!</v>
      </c>
      <c r="F42" s="4"/>
    </row>
    <row r="43" spans="2:5" ht="12.75">
      <c r="B43" s="24" t="s">
        <v>41</v>
      </c>
      <c r="C43" s="1" t="s">
        <v>10</v>
      </c>
      <c r="D43" s="4" t="e">
        <f>NewX(K39,J39,F43,G43)</f>
        <v>#VALUE!</v>
      </c>
      <c r="E43" s="3" t="e">
        <f>NewY(L39,J39,F43,G43)</f>
        <v>#VALUE!</v>
      </c>
    </row>
    <row r="44" spans="2:5" ht="12.75">
      <c r="B44" s="24" t="s">
        <v>42</v>
      </c>
      <c r="C44" s="1" t="s">
        <v>9</v>
      </c>
      <c r="D44" s="4" t="e">
        <f>NewX(K39,J39,F44,G44)</f>
        <v>#VALUE!</v>
      </c>
      <c r="E44" s="3" t="e">
        <f>NewY(L39,J39,F44,G44)</f>
        <v>#VALUE!</v>
      </c>
    </row>
    <row r="47" spans="1:7" ht="12.75">
      <c r="A47" s="8"/>
      <c r="B47" s="10"/>
      <c r="C47" s="11"/>
      <c r="D47" s="9"/>
      <c r="E47" s="9"/>
      <c r="F47" s="10"/>
      <c r="G47" s="10"/>
    </row>
    <row r="48" spans="1:7" ht="12.75">
      <c r="A48" s="8"/>
      <c r="B48" s="10"/>
      <c r="C48" s="10"/>
      <c r="D48" s="11"/>
      <c r="E48" s="11"/>
      <c r="F48" s="11"/>
      <c r="G48" s="11"/>
    </row>
    <row r="49" spans="2:3" ht="12.75">
      <c r="B49" s="12"/>
      <c r="C49" s="1"/>
    </row>
    <row r="50" spans="2:6" ht="12.75">
      <c r="B50" s="12"/>
      <c r="C50" s="1"/>
      <c r="D50" s="4"/>
      <c r="F50" s="4"/>
    </row>
    <row r="51" spans="2:6" ht="12.75">
      <c r="B51" s="24"/>
      <c r="C51" s="1"/>
      <c r="D51" s="4"/>
      <c r="E51" s="3"/>
      <c r="F51" s="4"/>
    </row>
    <row r="52" spans="2:6" ht="12.75">
      <c r="B52" s="24"/>
      <c r="C52" s="1"/>
      <c r="D52" s="4"/>
      <c r="E52" s="3"/>
      <c r="F52" s="4"/>
    </row>
    <row r="53" spans="2:5" ht="12.75">
      <c r="B53" s="24"/>
      <c r="C53" s="1"/>
      <c r="D53" s="4"/>
      <c r="E53" s="3"/>
    </row>
    <row r="54" spans="2:5" ht="12.75">
      <c r="B54" s="24"/>
      <c r="C54" s="1"/>
      <c r="D54" s="4"/>
      <c r="E54" s="3"/>
    </row>
    <row r="56" spans="1:9" ht="15.75">
      <c r="A56" s="5"/>
      <c r="D56" s="1"/>
      <c r="E56" s="1"/>
      <c r="F56" s="3"/>
      <c r="I56" s="3"/>
    </row>
    <row r="57" spans="1:7" ht="12.75">
      <c r="A57" s="8"/>
      <c r="B57" s="10"/>
      <c r="C57" s="11"/>
      <c r="D57" s="9"/>
      <c r="E57" s="9"/>
      <c r="F57" s="10"/>
      <c r="G57" s="10"/>
    </row>
    <row r="58" spans="1:27" ht="12.75">
      <c r="A58" s="8"/>
      <c r="B58" s="10"/>
      <c r="C58" s="10"/>
      <c r="D58" s="11"/>
      <c r="E58" s="11"/>
      <c r="F58" s="11"/>
      <c r="G58" s="11"/>
      <c r="S58" t="s">
        <v>2</v>
      </c>
      <c r="T58" t="s">
        <v>57</v>
      </c>
      <c r="U58" t="s">
        <v>58</v>
      </c>
      <c r="V58" t="s">
        <v>55</v>
      </c>
      <c r="W58" t="s">
        <v>56</v>
      </c>
      <c r="X58" t="s">
        <v>52</v>
      </c>
      <c r="Y58" t="s">
        <v>53</v>
      </c>
      <c r="Z58" t="s">
        <v>51</v>
      </c>
      <c r="AA58" t="s">
        <v>54</v>
      </c>
    </row>
    <row r="59" spans="2:26" ht="12.75">
      <c r="B59" s="12"/>
      <c r="C59" s="1"/>
      <c r="S59">
        <v>0</v>
      </c>
      <c r="T59">
        <v>0.298</v>
      </c>
      <c r="V59">
        <v>-0.3343</v>
      </c>
      <c r="X59">
        <v>1.9019</v>
      </c>
      <c r="Z59">
        <v>-0.0784</v>
      </c>
    </row>
    <row r="60" spans="2:27" ht="12.75">
      <c r="B60" s="12"/>
      <c r="C60" s="1"/>
      <c r="D60" s="4"/>
      <c r="F60" s="4"/>
      <c r="S60">
        <v>169.0000090922042</v>
      </c>
      <c r="U60">
        <v>0.9293</v>
      </c>
      <c r="W60">
        <v>0.2683</v>
      </c>
      <c r="Y60">
        <v>2.5144</v>
      </c>
      <c r="AA60">
        <v>-0.0226</v>
      </c>
    </row>
    <row r="61" spans="2:27" ht="12.75">
      <c r="B61" s="24"/>
      <c r="C61" s="1"/>
      <c r="D61" s="4"/>
      <c r="E61" s="3"/>
      <c r="F61" s="4"/>
      <c r="S61">
        <v>1134.0000813047595</v>
      </c>
      <c r="U61">
        <v>0.351</v>
      </c>
      <c r="W61">
        <v>-0.281</v>
      </c>
      <c r="Y61">
        <v>1.9518</v>
      </c>
      <c r="AA61">
        <v>0.3654</v>
      </c>
    </row>
    <row r="62" spans="2:27" ht="12.75">
      <c r="B62" s="24"/>
      <c r="C62" s="1"/>
      <c r="D62" s="4"/>
      <c r="E62" s="3"/>
      <c r="F62" s="4"/>
      <c r="S62">
        <v>1162.0000478988654</v>
      </c>
      <c r="U62">
        <v>0.7418</v>
      </c>
      <c r="W62">
        <v>0.0551</v>
      </c>
      <c r="Y62">
        <v>2.3371</v>
      </c>
      <c r="AA62">
        <v>0.2553</v>
      </c>
    </row>
    <row r="63" spans="2:27" ht="12.75">
      <c r="B63" s="24"/>
      <c r="C63" s="1"/>
      <c r="D63" s="4"/>
      <c r="E63" s="3"/>
      <c r="S63">
        <v>2129.0000888711234</v>
      </c>
      <c r="U63">
        <v>0.6367</v>
      </c>
      <c r="W63">
        <v>-0.0073</v>
      </c>
      <c r="Y63">
        <v>2.2279</v>
      </c>
      <c r="AA63">
        <v>0.5368</v>
      </c>
    </row>
    <row r="64" spans="2:26" ht="12.75">
      <c r="B64" s="24"/>
      <c r="C64" s="1"/>
      <c r="D64" s="4"/>
      <c r="E64" s="3"/>
      <c r="S64">
        <v>2223</v>
      </c>
      <c r="T64">
        <v>0.9225</v>
      </c>
      <c r="V64">
        <v>0.2639</v>
      </c>
      <c r="X64">
        <v>2.5051</v>
      </c>
      <c r="Z64">
        <v>0.5409</v>
      </c>
    </row>
    <row r="67" spans="3:4" ht="13.5">
      <c r="C67" s="23" t="s">
        <v>33</v>
      </c>
      <c r="D67" s="23" t="s">
        <v>34</v>
      </c>
    </row>
    <row r="68" spans="2:10" ht="12.75">
      <c r="B68" s="24" t="s">
        <v>38</v>
      </c>
      <c r="C68" s="3" t="e">
        <f>E9</f>
        <v>#VALUE!</v>
      </c>
      <c r="D68" s="3" t="e">
        <f>E19</f>
        <v>#VALUE!</v>
      </c>
      <c r="E68" s="3" t="e">
        <f>SUM(C68:D68)/2</f>
        <v>#VALUE!</v>
      </c>
      <c r="F68" s="3" t="e">
        <f>E68-C68</f>
        <v>#VALUE!</v>
      </c>
      <c r="G68" s="3" t="e">
        <f>E68-D68</f>
        <v>#VALUE!</v>
      </c>
      <c r="H68" s="3"/>
      <c r="I68" s="3"/>
      <c r="J68" s="3"/>
    </row>
    <row r="69" spans="2:10" ht="12.75">
      <c r="B69" s="24" t="s">
        <v>35</v>
      </c>
      <c r="C69" s="3" t="e">
        <f>E10</f>
        <v>#VALUE!</v>
      </c>
      <c r="D69" s="3" t="e">
        <f>E20</f>
        <v>#VALUE!</v>
      </c>
      <c r="E69" s="3" t="e">
        <f>SUM(C69:D69)/2</f>
        <v>#VALUE!</v>
      </c>
      <c r="F69" s="3" t="e">
        <f>E69-C69</f>
        <v>#VALUE!</v>
      </c>
      <c r="G69" s="3" t="e">
        <f>E69-D69</f>
        <v>#VALUE!</v>
      </c>
      <c r="H69" s="3"/>
      <c r="I69" s="3"/>
      <c r="J69" s="3"/>
    </row>
    <row r="70" spans="2:10" ht="12.75">
      <c r="B70" s="24" t="s">
        <v>36</v>
      </c>
      <c r="C70" s="3" t="e">
        <f>E11</f>
        <v>#VALUE!</v>
      </c>
      <c r="D70" s="3" t="e">
        <f>E21</f>
        <v>#VALUE!</v>
      </c>
      <c r="E70" s="3" t="e">
        <f>SUM(C70:D70)/2</f>
        <v>#VALUE!</v>
      </c>
      <c r="F70" s="3" t="e">
        <f>E70-C70</f>
        <v>#VALUE!</v>
      </c>
      <c r="G70" s="3" t="e">
        <f>E70-D70</f>
        <v>#VALUE!</v>
      </c>
      <c r="H70" s="3"/>
      <c r="I70" s="3"/>
      <c r="J70" s="3"/>
    </row>
    <row r="71" spans="2:10" ht="12.75">
      <c r="B71" s="24" t="s">
        <v>37</v>
      </c>
      <c r="C71" s="3" t="e">
        <f>E12</f>
        <v>#VALUE!</v>
      </c>
      <c r="D71" s="3" t="e">
        <f>E22</f>
        <v>#VALUE!</v>
      </c>
      <c r="E71" s="3" t="e">
        <f>SUM(C71:D71)/2</f>
        <v>#VALUE!</v>
      </c>
      <c r="F71" s="3" t="e">
        <f>E71-C71</f>
        <v>#VALUE!</v>
      </c>
      <c r="G71" s="3" t="e">
        <f>E71-D71</f>
        <v>#VALUE!</v>
      </c>
      <c r="H71" s="3"/>
      <c r="I71" s="3"/>
      <c r="J71" s="3"/>
    </row>
    <row r="72" ht="12.75">
      <c r="E72" s="3"/>
    </row>
    <row r="73" spans="3:9" ht="13.5">
      <c r="C73" s="23" t="s">
        <v>33</v>
      </c>
      <c r="D73" s="23" t="s">
        <v>34</v>
      </c>
      <c r="E73" s="23"/>
      <c r="F73" s="23"/>
      <c r="G73" s="23"/>
      <c r="H73" s="23"/>
      <c r="I73" s="3"/>
    </row>
    <row r="74" spans="2:13" ht="12.75">
      <c r="B74" s="24" t="s">
        <v>39</v>
      </c>
      <c r="C74" s="3" t="e">
        <f>E31</f>
        <v>#VALUE!</v>
      </c>
      <c r="D74" s="3" t="e">
        <f>E41</f>
        <v>#VALUE!</v>
      </c>
      <c r="E74" s="3"/>
      <c r="F74" s="3"/>
      <c r="G74" s="3"/>
      <c r="H74" s="3"/>
      <c r="I74" s="3" t="e">
        <f>SUM(C74:D74)/2</f>
        <v>#VALUE!</v>
      </c>
      <c r="J74" s="3" t="e">
        <f>I74-C74</f>
        <v>#VALUE!</v>
      </c>
      <c r="K74" s="3" t="e">
        <f>I74-D74</f>
        <v>#VALUE!</v>
      </c>
      <c r="L74" s="3"/>
      <c r="M74" s="3"/>
    </row>
    <row r="75" spans="2:13" ht="12.75">
      <c r="B75" s="24" t="s">
        <v>40</v>
      </c>
      <c r="C75" s="3" t="e">
        <f>E32</f>
        <v>#VALUE!</v>
      </c>
      <c r="D75" s="3" t="e">
        <f>E42</f>
        <v>#VALUE!</v>
      </c>
      <c r="E75" s="3"/>
      <c r="F75" s="3"/>
      <c r="G75" s="3"/>
      <c r="H75" s="3"/>
      <c r="I75" s="3" t="e">
        <f>SUM(C75:D75)/2</f>
        <v>#VALUE!</v>
      </c>
      <c r="J75" s="3" t="e">
        <f>I75-C75</f>
        <v>#VALUE!</v>
      </c>
      <c r="K75" s="3" t="e">
        <f>I75-D75</f>
        <v>#VALUE!</v>
      </c>
      <c r="L75" s="3"/>
      <c r="M75" s="3"/>
    </row>
    <row r="76" spans="2:13" ht="12.75">
      <c r="B76" s="24" t="s">
        <v>41</v>
      </c>
      <c r="C76" s="3" t="e">
        <f>E33</f>
        <v>#VALUE!</v>
      </c>
      <c r="D76" s="3" t="e">
        <f>E43</f>
        <v>#VALUE!</v>
      </c>
      <c r="E76" s="3"/>
      <c r="F76" s="3"/>
      <c r="G76" s="3"/>
      <c r="H76" s="3"/>
      <c r="I76" s="3" t="e">
        <f>SUM(C76:D76)/2</f>
        <v>#VALUE!</v>
      </c>
      <c r="J76" s="3" t="e">
        <f>I76-C76</f>
        <v>#VALUE!</v>
      </c>
      <c r="K76" s="3" t="e">
        <f>I76-D76</f>
        <v>#VALUE!</v>
      </c>
      <c r="L76" s="3"/>
      <c r="M76" s="3"/>
    </row>
    <row r="77" spans="2:13" ht="12.75">
      <c r="B77" s="24" t="s">
        <v>42</v>
      </c>
      <c r="C77" s="3" t="e">
        <f>E34</f>
        <v>#VALUE!</v>
      </c>
      <c r="D77" s="3" t="e">
        <f>E44</f>
        <v>#VALUE!</v>
      </c>
      <c r="E77" s="3"/>
      <c r="F77" s="3"/>
      <c r="G77" s="3"/>
      <c r="H77" s="3"/>
      <c r="I77" s="3" t="e">
        <f>SUM(C77:D77)/2</f>
        <v>#VALUE!</v>
      </c>
      <c r="J77" s="3" t="e">
        <f>I77-C77</f>
        <v>#VALUE!</v>
      </c>
      <c r="K77" s="3" t="e">
        <f>I77-D77</f>
        <v>#VALUE!</v>
      </c>
      <c r="L77" s="3"/>
      <c r="M77" s="3"/>
    </row>
    <row r="81" spans="1:9" ht="15.75">
      <c r="A81" s="5"/>
      <c r="D81" s="1"/>
      <c r="E81" s="1"/>
      <c r="F81" s="3"/>
      <c r="I81" s="3"/>
    </row>
    <row r="83" spans="2:7" ht="12.75">
      <c r="B83" s="8" t="s">
        <v>15</v>
      </c>
      <c r="C83" s="10"/>
      <c r="D83" s="10"/>
      <c r="E83" s="10"/>
      <c r="F83" s="9" t="s">
        <v>25</v>
      </c>
      <c r="G83" s="9"/>
    </row>
    <row r="84" spans="3:7" ht="12.75">
      <c r="C84" s="11" t="s">
        <v>16</v>
      </c>
      <c r="D84" s="11" t="s">
        <v>17</v>
      </c>
      <c r="E84" s="11" t="s">
        <v>18</v>
      </c>
      <c r="F84" s="11" t="s">
        <v>11</v>
      </c>
      <c r="G84" s="11" t="s">
        <v>19</v>
      </c>
    </row>
    <row r="85" spans="2:11" ht="12.75">
      <c r="B85" s="10" t="s">
        <v>43</v>
      </c>
      <c r="C85" s="19">
        <v>1.67264</v>
      </c>
      <c r="D85" s="19">
        <v>0.31204</v>
      </c>
      <c r="E85" s="19">
        <v>0.39053</v>
      </c>
      <c r="G85" s="3" t="e">
        <f>I74</f>
        <v>#VALUE!</v>
      </c>
      <c r="J85" s="3"/>
      <c r="K85" s="3"/>
    </row>
    <row r="86" spans="2:11" ht="12.75">
      <c r="B86" s="10" t="s">
        <v>45</v>
      </c>
      <c r="C86" s="19">
        <v>1.67495</v>
      </c>
      <c r="D86" s="19">
        <v>-3.66945</v>
      </c>
      <c r="E86" s="19">
        <v>0.39453</v>
      </c>
      <c r="F86" s="3" t="e">
        <f>E68</f>
        <v>#VALUE!</v>
      </c>
      <c r="J86" s="3"/>
      <c r="K86" s="3"/>
    </row>
    <row r="87" spans="2:11" ht="12.75">
      <c r="B87" s="10" t="s">
        <v>44</v>
      </c>
      <c r="C87" s="19">
        <v>1.67576</v>
      </c>
      <c r="D87" s="19">
        <v>0.31379</v>
      </c>
      <c r="E87" s="19">
        <v>38.65578</v>
      </c>
      <c r="F87" s="3"/>
      <c r="G87" s="3" t="e">
        <f>I75</f>
        <v>#VALUE!</v>
      </c>
      <c r="J87" s="3"/>
      <c r="K87" s="3"/>
    </row>
    <row r="88" spans="2:11" ht="12.75">
      <c r="B88" s="10" t="s">
        <v>46</v>
      </c>
      <c r="C88" s="19">
        <v>1.67646</v>
      </c>
      <c r="D88" s="19">
        <v>-3.6688</v>
      </c>
      <c r="E88" s="19">
        <v>38.65421</v>
      </c>
      <c r="F88" s="3" t="e">
        <f>E69</f>
        <v>#VALUE!</v>
      </c>
      <c r="J88" s="3"/>
      <c r="K88" s="3"/>
    </row>
    <row r="89" spans="3:6" ht="12.75">
      <c r="C89" s="6"/>
      <c r="D89" s="6"/>
      <c r="E89" s="6"/>
      <c r="F89" s="3"/>
    </row>
    <row r="90" spans="3:6" ht="12.75">
      <c r="C90" s="6"/>
      <c r="D90" s="6"/>
      <c r="E90" s="6"/>
      <c r="F90" s="3"/>
    </row>
    <row r="91" spans="2:7" ht="12.75">
      <c r="B91" s="8" t="s">
        <v>24</v>
      </c>
      <c r="C91" s="13"/>
      <c r="D91" s="13"/>
      <c r="E91" s="13"/>
      <c r="F91" s="14" t="s">
        <v>25</v>
      </c>
      <c r="G91" s="9"/>
    </row>
    <row r="92" spans="3:7" ht="12.75">
      <c r="C92" s="15" t="s">
        <v>16</v>
      </c>
      <c r="D92" s="15" t="s">
        <v>17</v>
      </c>
      <c r="E92" s="15" t="s">
        <v>18</v>
      </c>
      <c r="F92" s="16" t="s">
        <v>11</v>
      </c>
      <c r="G92" s="11" t="s">
        <v>19</v>
      </c>
    </row>
    <row r="93" spans="2:11" ht="12.75">
      <c r="B93" s="10" t="s">
        <v>43</v>
      </c>
      <c r="C93" s="19">
        <v>1.67615</v>
      </c>
      <c r="D93" s="19">
        <v>0.31789</v>
      </c>
      <c r="E93" s="19">
        <v>0.39269</v>
      </c>
      <c r="F93" s="3"/>
      <c r="G93" s="3" t="e">
        <f>I76</f>
        <v>#VALUE!</v>
      </c>
      <c r="J93" s="3"/>
      <c r="K93" s="3"/>
    </row>
    <row r="94" spans="2:11" ht="12.75">
      <c r="B94" s="10" t="s">
        <v>45</v>
      </c>
      <c r="C94" s="19">
        <v>1.66851</v>
      </c>
      <c r="D94" s="19">
        <v>-3.66448</v>
      </c>
      <c r="E94" s="19">
        <v>0.38594</v>
      </c>
      <c r="F94" s="3" t="e">
        <f>E70</f>
        <v>#VALUE!</v>
      </c>
      <c r="J94" s="3"/>
      <c r="K94" s="3"/>
    </row>
    <row r="95" spans="2:11" ht="12.75">
      <c r="B95" s="10" t="s">
        <v>44</v>
      </c>
      <c r="C95" s="19">
        <v>1.67415</v>
      </c>
      <c r="D95" s="19">
        <v>0.31817</v>
      </c>
      <c r="E95" s="19">
        <v>38.65344</v>
      </c>
      <c r="F95" s="3"/>
      <c r="G95" s="3" t="e">
        <f>I77</f>
        <v>#VALUE!</v>
      </c>
      <c r="J95" s="3"/>
      <c r="K95" s="3"/>
    </row>
    <row r="96" spans="2:11" ht="12.75">
      <c r="B96" s="10" t="s">
        <v>46</v>
      </c>
      <c r="C96" s="19">
        <v>1.66561</v>
      </c>
      <c r="D96" s="19">
        <v>-3.66642</v>
      </c>
      <c r="E96" s="19">
        <v>38.64814</v>
      </c>
      <c r="F96" s="3" t="e">
        <f>E71</f>
        <v>#VALUE!</v>
      </c>
      <c r="J96" s="3"/>
      <c r="K96" s="3"/>
    </row>
    <row r="97" ht="12.75">
      <c r="K97" s="19"/>
    </row>
    <row r="98" ht="12.75">
      <c r="K98" s="19"/>
    </row>
    <row r="99" spans="2:11" ht="12.75">
      <c r="B99" s="8" t="s">
        <v>15</v>
      </c>
      <c r="K99" s="19"/>
    </row>
    <row r="100" spans="2:11" ht="12.75">
      <c r="B100" s="10" t="s">
        <v>47</v>
      </c>
      <c r="D100" s="3">
        <f>(ABS(D85)+ABS(D86))*25.4</f>
        <v>101.129846</v>
      </c>
      <c r="E100" s="3" t="e">
        <f>D100-G100</f>
        <v>#VALUE!</v>
      </c>
      <c r="G100" s="3" t="e">
        <f>G85+F86</f>
        <v>#VALUE!</v>
      </c>
      <c r="K100" s="19"/>
    </row>
    <row r="101" spans="2:11" ht="12.75">
      <c r="B101" s="10" t="s">
        <v>48</v>
      </c>
      <c r="D101" s="3">
        <f>(ABS(D87)+ABS(D88))*25.4</f>
        <v>101.157786</v>
      </c>
      <c r="E101" s="3" t="e">
        <f>D101-G101</f>
        <v>#VALUE!</v>
      </c>
      <c r="G101" s="3" t="e">
        <f>G87+F88</f>
        <v>#VALUE!</v>
      </c>
      <c r="K101" s="19"/>
    </row>
    <row r="102" spans="4:11" ht="12.75">
      <c r="D102" s="3"/>
      <c r="E102" s="3"/>
      <c r="K102" s="19"/>
    </row>
    <row r="103" spans="2:11" ht="12.75">
      <c r="B103" s="8" t="s">
        <v>24</v>
      </c>
      <c r="D103" s="3"/>
      <c r="E103" s="3"/>
      <c r="K103" s="19"/>
    </row>
    <row r="104" spans="2:11" ht="12.75">
      <c r="B104" s="10" t="s">
        <v>47</v>
      </c>
      <c r="D104" s="3">
        <f>(ABS(D93)+ABS(D94))*25.4</f>
        <v>101.152198</v>
      </c>
      <c r="E104" s="3" t="e">
        <f>D104-G104</f>
        <v>#VALUE!</v>
      </c>
      <c r="G104" s="3" t="e">
        <f>G93+F94</f>
        <v>#VALUE!</v>
      </c>
      <c r="K104" s="19"/>
    </row>
    <row r="105" spans="2:7" ht="12.75">
      <c r="B105" s="10" t="s">
        <v>48</v>
      </c>
      <c r="D105" s="3">
        <f>(ABS(D95)+ABS(D96))*25.4</f>
        <v>101.208586</v>
      </c>
      <c r="E105" s="3" t="e">
        <f>D105-G105</f>
        <v>#VALUE!</v>
      </c>
      <c r="G105" s="3" t="e">
        <f>G95+F96</f>
        <v>#VALUE!</v>
      </c>
    </row>
  </sheetData>
  <printOptions/>
  <pageMargins left="0.75" right="0.75" top="0.51" bottom="0.29" header="0.5" footer="0.39"/>
  <pageSetup horizontalDpi="360" verticalDpi="360" orientation="landscape" r:id="rId2"/>
  <headerFooter alignWithMargins="0">
    <oddFooter>&amp;L&amp;F.xls&amp;RFiducialization Reduction</oddFooter>
  </headerFooter>
  <rowBreaks count="1" manualBreakCount="1">
    <brk id="7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gaydosh</dc:creator>
  <cp:keywords/>
  <dc:description/>
  <cp:lastModifiedBy>fuss</cp:lastModifiedBy>
  <cp:lastPrinted>1999-05-01T00:12:00Z</cp:lastPrinted>
  <dcterms:created xsi:type="dcterms:W3CDTF">1999-02-25T08:28:44Z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