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Linac Heights" sheetId="1" r:id="rId1"/>
  </sheets>
  <definedNames>
    <definedName name="_xlnm.Print_Area" localSheetId="0">'Linac Heights'!$A$1:$J$123</definedName>
  </definedNames>
  <calcPr fullCalcOnLoad="1"/>
</workbook>
</file>

<file path=xl/sharedStrings.xml><?xml version="1.0" encoding="utf-8"?>
<sst xmlns="http://schemas.openxmlformats.org/spreadsheetml/2006/main" count="78" uniqueCount="71">
  <si>
    <t>SLAC Linac Height Determination</t>
  </si>
  <si>
    <t>where</t>
  </si>
  <si>
    <t>Hx</t>
  </si>
  <si>
    <t>h</t>
  </si>
  <si>
    <t>Approximate Ellipsoidal Height</t>
  </si>
  <si>
    <t xml:space="preserve">  at station 100+00 (along x-axis)</t>
  </si>
  <si>
    <t>Height Variables</t>
  </si>
  <si>
    <t>Height Formulae and Table</t>
  </si>
  <si>
    <t>2R</t>
  </si>
  <si>
    <t>where y was defined above perpendicular to the</t>
  </si>
  <si>
    <t>100+00 horizontal plane to the x -axis linac line</t>
  </si>
  <si>
    <t>y</t>
  </si>
  <si>
    <t>Linac</t>
  </si>
  <si>
    <t>x</t>
  </si>
  <si>
    <t>Notes:</t>
  </si>
  <si>
    <t>Rα =</t>
  </si>
  <si>
    <t>Rm =</t>
  </si>
  <si>
    <r>
      <t>φ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37.41666˚</t>
    </r>
  </si>
  <si>
    <t>α = 261˚ 27' 00"</t>
  </si>
  <si>
    <t>Station</t>
  </si>
  <si>
    <t>Housing</t>
  </si>
  <si>
    <t>Grade</t>
  </si>
  <si>
    <t>Finished</t>
  </si>
  <si>
    <t>Floor</t>
  </si>
  <si>
    <t>The finished floor grade elevations "Hx" from the centerline of the</t>
  </si>
  <si>
    <r>
      <t xml:space="preserve">housing grade at stations </t>
    </r>
    <r>
      <rPr>
        <b/>
        <sz val="10"/>
        <color indexed="16"/>
        <rFont val="Arial"/>
        <family val="2"/>
      </rPr>
      <t>0+00</t>
    </r>
    <r>
      <rPr>
        <b/>
        <sz val="10"/>
        <rFont val="Arial"/>
        <family val="2"/>
      </rPr>
      <t xml:space="preserve"> and </t>
    </r>
    <r>
      <rPr>
        <b/>
        <sz val="10"/>
        <color indexed="12"/>
        <rFont val="Arial"/>
        <family val="2"/>
      </rPr>
      <t>100+00</t>
    </r>
    <r>
      <rPr>
        <b/>
        <sz val="10"/>
        <rFont val="Arial"/>
        <family val="2"/>
      </rPr>
      <t xml:space="preserve"> are by definition:</t>
    </r>
  </si>
  <si>
    <r>
      <t>H</t>
    </r>
    <r>
      <rPr>
        <b/>
        <vertAlign val="subscript"/>
        <sz val="10"/>
        <rFont val="Arial"/>
        <family val="2"/>
      </rPr>
      <t>x=</t>
    </r>
    <r>
      <rPr>
        <b/>
        <vertAlign val="subscript"/>
        <sz val="10"/>
        <color indexed="16"/>
        <rFont val="Arial"/>
        <family val="2"/>
      </rPr>
      <t>0+00</t>
    </r>
  </si>
  <si>
    <r>
      <t>H</t>
    </r>
    <r>
      <rPr>
        <b/>
        <vertAlign val="subscript"/>
        <sz val="10"/>
        <rFont val="Arial"/>
        <family val="2"/>
      </rPr>
      <t>x=</t>
    </r>
    <r>
      <rPr>
        <b/>
        <vertAlign val="subscript"/>
        <sz val="10"/>
        <color indexed="12"/>
        <rFont val="Arial"/>
        <family val="2"/>
      </rPr>
      <t>100+00</t>
    </r>
  </si>
  <si>
    <t>- based on azimuth oriented radius</t>
  </si>
  <si>
    <r>
      <t>h</t>
    </r>
    <r>
      <rPr>
        <b/>
        <vertAlign val="subscript"/>
        <sz val="12"/>
        <rFont val="Arial"/>
        <family val="2"/>
      </rPr>
      <t>α</t>
    </r>
  </si>
  <si>
    <r>
      <t>h</t>
    </r>
    <r>
      <rPr>
        <b/>
        <vertAlign val="subscript"/>
        <sz val="10"/>
        <rFont val="Arial"/>
        <family val="2"/>
      </rPr>
      <t>α</t>
    </r>
  </si>
  <si>
    <r>
      <t xml:space="preserve">        -  5244.03 x 10</t>
    </r>
    <r>
      <rPr>
        <b/>
        <vertAlign val="superscript"/>
        <sz val="12"/>
        <rFont val="Arial"/>
        <family val="2"/>
      </rPr>
      <t xml:space="preserve">-6 </t>
    </r>
    <r>
      <rPr>
        <b/>
        <sz val="12"/>
        <rFont val="Arial"/>
        <family val="2"/>
      </rPr>
      <t>x   +   250.09 x 10</t>
    </r>
    <r>
      <rPr>
        <b/>
        <vertAlign val="superscript"/>
        <sz val="12"/>
        <rFont val="Arial"/>
        <family val="2"/>
      </rPr>
      <t>-10</t>
    </r>
    <r>
      <rPr>
        <b/>
        <sz val="12"/>
        <rFont val="Arial"/>
        <family val="2"/>
      </rPr>
      <t xml:space="preserve"> 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  -   6.06 x 10</t>
    </r>
    <r>
      <rPr>
        <b/>
        <vertAlign val="superscript"/>
        <sz val="12"/>
        <rFont val="Arial"/>
        <family val="2"/>
      </rPr>
      <t>-14</t>
    </r>
    <r>
      <rPr>
        <b/>
        <sz val="12"/>
        <rFont val="Arial"/>
        <family val="2"/>
      </rPr>
      <t xml:space="preserve"> x</t>
    </r>
    <r>
      <rPr>
        <b/>
        <vertAlign val="superscript"/>
        <sz val="12"/>
        <rFont val="Arial"/>
        <family val="2"/>
      </rPr>
      <t>3</t>
    </r>
  </si>
  <si>
    <t xml:space="preserve">   at station 100+00</t>
  </si>
  <si>
    <t xml:space="preserve">   (Derivative of Hx)</t>
  </si>
  <si>
    <t>Reference Information and Graph</t>
  </si>
  <si>
    <t>Ref:</t>
  </si>
  <si>
    <t>"Accelerator Housing Finish"</t>
  </si>
  <si>
    <t xml:space="preserve"> Aetron - Blume - Atkinson  (Palo Alto)</t>
  </si>
  <si>
    <t>Based on:</t>
  </si>
  <si>
    <t>"Vertical Alignment, Stanford Linear Accelerator", Appendix J</t>
  </si>
  <si>
    <t>by Donald A. Rice, Geodesy Division</t>
  </si>
  <si>
    <t>Coast and Geodetic Survey</t>
  </si>
  <si>
    <t>February 26, 1963   (Addendum 3/25/63)</t>
  </si>
  <si>
    <t>Computed Linac Heights For Graph (feet)</t>
  </si>
  <si>
    <t>hα</t>
  </si>
  <si>
    <t>y=mx+b</t>
  </si>
  <si>
    <t>Hx big</t>
  </si>
  <si>
    <t>hα big</t>
  </si>
  <si>
    <t>ht big</t>
  </si>
  <si>
    <t>ht</t>
  </si>
  <si>
    <t>Y   =</t>
  </si>
  <si>
    <r>
      <t xml:space="preserve">      </t>
    </r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 xml:space="preserve">    =</t>
    </r>
  </si>
  <si>
    <r>
      <t>( x - 10</t>
    </r>
    <r>
      <rPr>
        <b/>
        <vertAlign val="superscript"/>
        <sz val="12"/>
        <rFont val="Arial"/>
        <family val="0"/>
      </rPr>
      <t xml:space="preserve">4 </t>
    </r>
    <r>
      <rPr>
        <b/>
        <sz val="12"/>
        <rFont val="Arial"/>
        <family val="0"/>
      </rPr>
      <t>) sin</t>
    </r>
    <r>
      <rPr>
        <b/>
        <i/>
        <sz val="12"/>
        <rFont val="Arial"/>
        <family val="2"/>
      </rPr>
      <t>i</t>
    </r>
    <r>
      <rPr>
        <b/>
        <sz val="12"/>
        <rFont val="Arial"/>
        <family val="2"/>
      </rPr>
      <t xml:space="preserve">    (feet)</t>
    </r>
  </si>
  <si>
    <t>Leveled Heights for Straight Line</t>
  </si>
  <si>
    <t>Connecting Stn 0+00 to 100+00</t>
  </si>
  <si>
    <t>(for a point P with any Y value)</t>
  </si>
  <si>
    <t>- based on total earth radius</t>
  </si>
  <si>
    <r>
      <t>h</t>
    </r>
    <r>
      <rPr>
        <b/>
        <vertAlign val="subscript"/>
        <sz val="12"/>
        <rFont val="Arial"/>
        <family val="2"/>
      </rPr>
      <t>t</t>
    </r>
  </si>
  <si>
    <t>All units are in feet unless otherwise specified</t>
  </si>
  <si>
    <t>Computed Linac Heights Based on Station 100+00</t>
  </si>
  <si>
    <t>Y</t>
  </si>
  <si>
    <r>
      <t>h</t>
    </r>
    <r>
      <rPr>
        <b/>
        <vertAlign val="subscript"/>
        <sz val="10"/>
        <rFont val="Arial"/>
        <family val="2"/>
      </rPr>
      <t>t</t>
    </r>
  </si>
  <si>
    <t>h    =</t>
  </si>
  <si>
    <t>del X 6.7</t>
  </si>
  <si>
    <t>del X 5000</t>
  </si>
  <si>
    <t>Station 100+00 Coordinate System</t>
  </si>
  <si>
    <t xml:space="preserve">     Local system based on</t>
  </si>
  <si>
    <t xml:space="preserve">     the vertical plane of the</t>
  </si>
  <si>
    <t xml:space="preserve">     LINAC at Station 100+00</t>
  </si>
  <si>
    <r>
      <t>h</t>
    </r>
    <r>
      <rPr>
        <b/>
        <vertAlign val="subscript"/>
        <sz val="12"/>
        <rFont val="Arial"/>
        <family val="2"/>
      </rPr>
      <t>100</t>
    </r>
    <r>
      <rPr>
        <b/>
        <sz val="12"/>
        <rFont val="Arial"/>
        <family val="2"/>
      </rPr>
      <t xml:space="preserve">  +  Y  + </t>
    </r>
    <r>
      <rPr>
        <b/>
        <u val="single"/>
        <sz val="12"/>
        <rFont val="Arial"/>
        <family val="2"/>
      </rPr>
      <t xml:space="preserve"> ( x  -  10</t>
    </r>
    <r>
      <rPr>
        <b/>
        <u val="single"/>
        <vertAlign val="superscript"/>
        <sz val="12"/>
        <rFont val="Arial"/>
        <family val="2"/>
      </rPr>
      <t>4</t>
    </r>
    <r>
      <rPr>
        <b/>
        <u val="single"/>
        <sz val="12"/>
        <rFont val="Arial"/>
        <family val="2"/>
      </rPr>
      <t xml:space="preserve"> ) </t>
    </r>
    <r>
      <rPr>
        <b/>
        <u val="single"/>
        <vertAlign val="superscript"/>
        <sz val="12"/>
        <rFont val="Arial"/>
        <family val="2"/>
      </rPr>
      <t>2</t>
    </r>
  </si>
  <si>
    <t>In the early 1960's geodetic and astronomic observations were combined and used to construct SLAC's linear accelerator. The following graph and related computations are a summary of these construction height values. These are compared to newly computed datum heights. The linac was designed to be nominally sloped down 50 feet from west to east.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</si>
</sst>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"/>
    <numFmt numFmtId="167" formatCode="0.000000"/>
    <numFmt numFmtId="168" formatCode="0.000000\ &quot;mrad&quot;"/>
    <numFmt numFmtId="169" formatCode="#\ &quot;feet&quot;"/>
    <numFmt numFmtId="170" formatCode="#\ &quot;ft&quot;"/>
    <numFmt numFmtId="171" formatCode="#.000\ &quot;m&quot;"/>
    <numFmt numFmtId="172" formatCode="#,###.000\ &quot;m&quot;"/>
    <numFmt numFmtId="173" formatCode="#,###\ &quot;ft&quot;"/>
    <numFmt numFmtId="174" formatCode="#,###.00\ &quot;ft&quot;"/>
    <numFmt numFmtId="175" formatCode="&quot;Hx  =  &quot;0.0000"/>
    <numFmt numFmtId="176" formatCode="0.0000_);\(0.0000\)"/>
    <numFmt numFmtId="177" formatCode="#\ &quot;o&quot;"/>
    <numFmt numFmtId="178" formatCode="#\ &quot;˚&quot;"/>
    <numFmt numFmtId="179" formatCode="#\ &quot;'&quot;"/>
    <numFmt numFmtId="180" formatCode="##\ &quot;'&quot;"/>
    <numFmt numFmtId="181" formatCode="00&quot;'&quot;"/>
    <numFmt numFmtId="182" formatCode="00&quot;' N&quot;"/>
    <numFmt numFmtId="183" formatCode="#\ &quot; m&quot;"/>
    <numFmt numFmtId="184" formatCode="#.0000\ &quot; m&quot;"/>
    <numFmt numFmtId="185" formatCode="00&quot;'  N&quot;"/>
    <numFmt numFmtId="186" formatCode="00&quot;'  W&quot;"/>
    <numFmt numFmtId="187" formatCode="##########\ &quot;˚ N&quot;"/>
    <numFmt numFmtId="188" formatCode="#.0000000000\ &quot;˚ N&quot;"/>
    <numFmt numFmtId="189" formatCode="0.00000"/>
    <numFmt numFmtId="190" formatCode="#.00000\ &quot;&quot;"/>
    <numFmt numFmtId="191" formatCode="#.00000\ &quot;²&quot;"/>
    <numFmt numFmtId="192" formatCode="#.00000\ &quot;“&quot;"/>
    <numFmt numFmtId="193" formatCode="#.000000000\ &quot;˚&quot;"/>
    <numFmt numFmtId="194" formatCode="0.0000000000"/>
    <numFmt numFmtId="195" formatCode="0.000000000000000"/>
    <numFmt numFmtId="196" formatCode="0.000000000\ &quot;˚&quot;"/>
    <numFmt numFmtId="197" formatCode="0.000000000"/>
    <numFmt numFmtId="198" formatCode="0.00000000"/>
    <numFmt numFmtId="199" formatCode="\(\ \ #.00\ &quot;˚&quot;\ \ \)"/>
    <numFmt numFmtId="200" formatCode="&quot;(&quot;\ \ #.00\ &quot;˚  )&quot;"/>
    <numFmt numFmtId="201" formatCode="0.00000000000000"/>
    <numFmt numFmtId="202" formatCode="0.00000\ &quot; N&quot;"/>
    <numFmt numFmtId="203" formatCode="0.00000\ &quot; E&quot;"/>
    <numFmt numFmtId="204" formatCode="[$-409]dddd\,\ mmmm\ dd\,\ yyyy"/>
    <numFmt numFmtId="205" formatCode="[$-409]h:mm:ss\ AM/PM"/>
    <numFmt numFmtId="206" formatCode="0.000"/>
    <numFmt numFmtId="207" formatCode="0.0000000000000000000000000"/>
    <numFmt numFmtId="208" formatCode="#.#"/>
    <numFmt numFmtId="209" formatCode="0.#"/>
    <numFmt numFmtId="210" formatCode="0.0#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61"/>
      <name val="Arial"/>
      <family val="0"/>
    </font>
    <font>
      <b/>
      <sz val="12"/>
      <color indexed="12"/>
      <name val="Arial"/>
      <family val="0"/>
    </font>
    <font>
      <sz val="16"/>
      <name val="Arial"/>
      <family val="0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61"/>
      <name val="Verdana"/>
      <family val="2"/>
    </font>
    <font>
      <vertAlign val="subscript"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vertAlign val="subscript"/>
      <sz val="10"/>
      <color indexed="16"/>
      <name val="Arial"/>
      <family val="2"/>
    </font>
    <font>
      <b/>
      <vertAlign val="subscript"/>
      <sz val="10"/>
      <color indexed="12"/>
      <name val="Arial"/>
      <family val="2"/>
    </font>
    <font>
      <b/>
      <i/>
      <sz val="18"/>
      <name val="Arial"/>
      <family val="0"/>
    </font>
    <font>
      <sz val="18"/>
      <name val="Arial"/>
      <family val="0"/>
    </font>
    <font>
      <b/>
      <sz val="8.25"/>
      <name val="Arial"/>
      <family val="2"/>
    </font>
    <font>
      <b/>
      <sz val="8"/>
      <color indexed="9"/>
      <name val="Arial"/>
      <family val="2"/>
    </font>
    <font>
      <sz val="8.25"/>
      <name val="Arial"/>
      <family val="0"/>
    </font>
    <font>
      <b/>
      <i/>
      <sz val="8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1"/>
    </xf>
    <xf numFmtId="164" fontId="4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1"/>
    </xf>
    <xf numFmtId="164" fontId="4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0" fontId="3" fillId="2" borderId="1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indent="1"/>
      <protection/>
    </xf>
    <xf numFmtId="164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left" indent="1"/>
      <protection/>
    </xf>
    <xf numFmtId="164" fontId="4" fillId="2" borderId="7" xfId="0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indent="1"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 indent="1"/>
      <protection/>
    </xf>
    <xf numFmtId="164" fontId="4" fillId="2" borderId="2" xfId="0" applyNumberFormat="1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indent="1"/>
      <protection/>
    </xf>
    <xf numFmtId="164" fontId="5" fillId="2" borderId="0" xfId="0" applyNumberFormat="1" applyFont="1" applyFill="1" applyBorder="1" applyAlignment="1" applyProtection="1">
      <alignment horizontal="left" indent="1"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/>
      <protection/>
    </xf>
    <xf numFmtId="164" fontId="3" fillId="2" borderId="0" xfId="0" applyNumberFormat="1" applyFont="1" applyFill="1" applyBorder="1" applyAlignment="1" applyProtection="1">
      <alignment horizontal="left" indent="1"/>
      <protection/>
    </xf>
    <xf numFmtId="0" fontId="3" fillId="2" borderId="4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left" indent="1"/>
      <protection/>
    </xf>
    <xf numFmtId="0" fontId="13" fillId="2" borderId="0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 indent="1"/>
      <protection/>
    </xf>
    <xf numFmtId="0" fontId="2" fillId="2" borderId="0" xfId="0" applyFont="1" applyFill="1" applyBorder="1" applyAlignment="1" applyProtection="1">
      <alignment horizontal="left" indent="1"/>
      <protection/>
    </xf>
    <xf numFmtId="164" fontId="0" fillId="2" borderId="0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indent="1"/>
      <protection/>
    </xf>
    <xf numFmtId="164" fontId="4" fillId="0" borderId="0" xfId="0" applyNumberFormat="1" applyFont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right" indent="2"/>
      <protection/>
    </xf>
    <xf numFmtId="164" fontId="20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 quotePrefix="1">
      <alignment horizontal="left" indent="1"/>
      <protection/>
    </xf>
    <xf numFmtId="0" fontId="4" fillId="2" borderId="0" xfId="0" applyFont="1" applyFill="1" applyBorder="1" applyAlignment="1" applyProtection="1">
      <alignment horizontal="right" indent="1"/>
      <protection/>
    </xf>
    <xf numFmtId="0" fontId="3" fillId="2" borderId="0" xfId="0" applyFont="1" applyFill="1" applyBorder="1" applyAlignment="1" applyProtection="1" quotePrefix="1">
      <alignment horizontal="left" indent="1"/>
      <protection/>
    </xf>
    <xf numFmtId="0" fontId="3" fillId="2" borderId="0" xfId="0" applyFont="1" applyFill="1" applyBorder="1" applyAlignment="1" applyProtection="1" quotePrefix="1">
      <alignment horizontal="left" vertical="center" indent="1"/>
      <protection/>
    </xf>
    <xf numFmtId="164" fontId="6" fillId="2" borderId="0" xfId="0" applyNumberFormat="1" applyFont="1" applyFill="1" applyBorder="1" applyAlignment="1" applyProtection="1">
      <alignment horizontal="left" indent="1"/>
      <protection/>
    </xf>
    <xf numFmtId="0" fontId="11" fillId="2" borderId="0" xfId="0" applyFont="1" applyFill="1" applyBorder="1" applyAlignment="1" applyProtection="1">
      <alignment horizontal="right" indent="1"/>
      <protection/>
    </xf>
    <xf numFmtId="0" fontId="11" fillId="2" borderId="2" xfId="0" applyFont="1" applyFill="1" applyBorder="1" applyAlignment="1" applyProtection="1">
      <alignment horizontal="right" indent="1"/>
      <protection/>
    </xf>
    <xf numFmtId="0" fontId="3" fillId="2" borderId="2" xfId="0" applyFont="1" applyFill="1" applyBorder="1" applyAlignment="1" applyProtection="1">
      <alignment/>
      <protection/>
    </xf>
    <xf numFmtId="164" fontId="3" fillId="2" borderId="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indent="1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left"/>
      <protection/>
    </xf>
    <xf numFmtId="164" fontId="4" fillId="2" borderId="7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center"/>
      <protection/>
    </xf>
    <xf numFmtId="164" fontId="14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164" fontId="4" fillId="2" borderId="2" xfId="0" applyNumberFormat="1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166" fontId="2" fillId="2" borderId="0" xfId="0" applyNumberFormat="1" applyFont="1" applyFill="1" applyBorder="1" applyAlignment="1" applyProtection="1">
      <alignment horizontal="center" vertical="center"/>
      <protection/>
    </xf>
    <xf numFmtId="166" fontId="1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 quotePrefix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66" fontId="2" fillId="3" borderId="0" xfId="0" applyNumberFormat="1" applyFont="1" applyFill="1" applyBorder="1" applyAlignment="1" applyProtection="1">
      <alignment horizontal="right" vertical="center" indent="1"/>
      <protection/>
    </xf>
    <xf numFmtId="1" fontId="2" fillId="4" borderId="9" xfId="0" applyNumberFormat="1" applyFont="1" applyFill="1" applyBorder="1" applyAlignment="1" applyProtection="1">
      <alignment horizontal="right" vertical="center" indent="1"/>
      <protection/>
    </xf>
    <xf numFmtId="166" fontId="2" fillId="4" borderId="9" xfId="0" applyNumberFormat="1" applyFont="1" applyFill="1" applyBorder="1" applyAlignment="1" applyProtection="1">
      <alignment horizontal="right" vertical="center" indent="1"/>
      <protection/>
    </xf>
    <xf numFmtId="0" fontId="2" fillId="5" borderId="10" xfId="0" applyFont="1" applyFill="1" applyBorder="1" applyAlignment="1" applyProtection="1">
      <alignment horizontal="right" vertical="center" indent="1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164" fontId="2" fillId="2" borderId="0" xfId="0" applyNumberFormat="1" applyFont="1" applyFill="1" applyBorder="1" applyAlignment="1" applyProtection="1">
      <alignment horizontal="left"/>
      <protection/>
    </xf>
    <xf numFmtId="2" fontId="2" fillId="4" borderId="9" xfId="0" applyNumberFormat="1" applyFont="1" applyFill="1" applyBorder="1" applyAlignment="1" applyProtection="1">
      <alignment horizontal="right" vertical="center" indent="1"/>
      <protection/>
    </xf>
    <xf numFmtId="166" fontId="0" fillId="4" borderId="9" xfId="0" applyNumberFormat="1" applyFont="1" applyFill="1" applyBorder="1" applyAlignment="1" applyProtection="1">
      <alignment horizontal="right" vertical="center" indent="1"/>
      <protection/>
    </xf>
    <xf numFmtId="2" fontId="2" fillId="4" borderId="11" xfId="0" applyNumberFormat="1" applyFont="1" applyFill="1" applyBorder="1" applyAlignment="1" applyProtection="1">
      <alignment horizontal="right" vertical="center" indent="1"/>
      <protection/>
    </xf>
    <xf numFmtId="166" fontId="2" fillId="4" borderId="11" xfId="0" applyNumberFormat="1" applyFont="1" applyFill="1" applyBorder="1" applyAlignment="1" applyProtection="1">
      <alignment horizontal="right" vertical="center" indent="1"/>
      <protection/>
    </xf>
    <xf numFmtId="166" fontId="0" fillId="3" borderId="7" xfId="0" applyNumberFormat="1" applyFont="1" applyFill="1" applyBorder="1" applyAlignment="1" applyProtection="1">
      <alignment horizontal="right" vertical="center" indent="1"/>
      <protection/>
    </xf>
    <xf numFmtId="2" fontId="2" fillId="3" borderId="7" xfId="0" applyNumberFormat="1" applyFont="1" applyFill="1" applyBorder="1" applyAlignment="1" applyProtection="1">
      <alignment horizontal="right" vertical="center" indent="1"/>
      <protection/>
    </xf>
    <xf numFmtId="166" fontId="2" fillId="3" borderId="7" xfId="0" applyNumberFormat="1" applyFont="1" applyFill="1" applyBorder="1" applyAlignment="1" applyProtection="1">
      <alignment horizontal="right" vertical="center" indent="1"/>
      <protection/>
    </xf>
    <xf numFmtId="166" fontId="0" fillId="3" borderId="0" xfId="0" applyNumberFormat="1" applyFont="1" applyFill="1" applyBorder="1" applyAlignment="1" applyProtection="1">
      <alignment horizontal="right" vertical="center" indent="1"/>
      <protection/>
    </xf>
    <xf numFmtId="2" fontId="2" fillId="3" borderId="0" xfId="0" applyNumberFormat="1" applyFont="1" applyFill="1" applyBorder="1" applyAlignment="1" applyProtection="1">
      <alignment horizontal="right" vertical="center" indent="1"/>
      <protection/>
    </xf>
    <xf numFmtId="166" fontId="2" fillId="3" borderId="0" xfId="0" applyNumberFormat="1" applyFont="1" applyFill="1" applyBorder="1" applyAlignment="1" applyProtection="1">
      <alignment horizontal="left" vertical="center"/>
      <protection/>
    </xf>
    <xf numFmtId="166" fontId="0" fillId="3" borderId="0" xfId="0" applyNumberFormat="1" applyFont="1" applyFill="1" applyBorder="1" applyAlignment="1" applyProtection="1">
      <alignment horizontal="left" vertical="center" indent="1"/>
      <protection/>
    </xf>
    <xf numFmtId="166" fontId="2" fillId="3" borderId="0" xfId="0" applyNumberFormat="1" applyFont="1" applyFill="1" applyBorder="1" applyAlignment="1" applyProtection="1">
      <alignment horizontal="left" vertical="center" indent="2"/>
      <protection/>
    </xf>
    <xf numFmtId="166" fontId="24" fillId="4" borderId="9" xfId="0" applyNumberFormat="1" applyFont="1" applyFill="1" applyBorder="1" applyAlignment="1" applyProtection="1">
      <alignment horizontal="right" vertical="center" indent="1"/>
      <protection/>
    </xf>
    <xf numFmtId="1" fontId="24" fillId="4" borderId="9" xfId="0" applyNumberFormat="1" applyFont="1" applyFill="1" applyBorder="1" applyAlignment="1" applyProtection="1">
      <alignment horizontal="right" vertical="center" indent="1"/>
      <protection/>
    </xf>
    <xf numFmtId="166" fontId="2" fillId="3" borderId="10" xfId="0" applyNumberFormat="1" applyFont="1" applyFill="1" applyBorder="1" applyAlignment="1" applyProtection="1">
      <alignment horizontal="left" vertical="center" indent="1"/>
      <protection/>
    </xf>
    <xf numFmtId="166" fontId="2" fillId="6" borderId="10" xfId="0" applyNumberFormat="1" applyFont="1" applyFill="1" applyBorder="1" applyAlignment="1" applyProtection="1">
      <alignment horizontal="center" vertical="center"/>
      <protection locked="0"/>
    </xf>
    <xf numFmtId="166" fontId="2" fillId="3" borderId="12" xfId="0" applyNumberFormat="1" applyFont="1" applyFill="1" applyBorder="1" applyAlignment="1" applyProtection="1">
      <alignment horizontal="right" vertical="center"/>
      <protection/>
    </xf>
    <xf numFmtId="166" fontId="13" fillId="3" borderId="13" xfId="0" applyNumberFormat="1" applyFont="1" applyFill="1" applyBorder="1" applyAlignment="1" applyProtection="1">
      <alignment horizontal="center"/>
      <protection/>
    </xf>
    <xf numFmtId="166" fontId="13" fillId="3" borderId="11" xfId="0" applyNumberFormat="1" applyFont="1" applyFill="1" applyBorder="1" applyAlignment="1" applyProtection="1">
      <alignment horizontal="center" vertical="center"/>
      <protection/>
    </xf>
    <xf numFmtId="174" fontId="2" fillId="3" borderId="0" xfId="0" applyNumberFormat="1" applyFont="1" applyFill="1" applyBorder="1" applyAlignment="1" applyProtection="1">
      <alignment horizontal="center" vertical="center"/>
      <protection/>
    </xf>
    <xf numFmtId="174" fontId="2" fillId="2" borderId="0" xfId="0" applyNumberFormat="1" applyFont="1" applyFill="1" applyBorder="1" applyAlignment="1" applyProtection="1">
      <alignment horizontal="center" vertical="center"/>
      <protection/>
    </xf>
    <xf numFmtId="172" fontId="2" fillId="3" borderId="0" xfId="0" applyNumberFormat="1" applyFont="1" applyFill="1" applyBorder="1" applyAlignment="1" applyProtection="1">
      <alignment horizontal="center" vertical="center"/>
      <protection/>
    </xf>
    <xf numFmtId="166" fontId="25" fillId="4" borderId="9" xfId="0" applyNumberFormat="1" applyFont="1" applyFill="1" applyBorder="1" applyAlignment="1" applyProtection="1">
      <alignment horizontal="right" vertical="center" indent="1"/>
      <protection/>
    </xf>
    <xf numFmtId="1" fontId="25" fillId="4" borderId="9" xfId="0" applyNumberFormat="1" applyFont="1" applyFill="1" applyBorder="1" applyAlignment="1" applyProtection="1">
      <alignment horizontal="right" vertical="center" indent="1"/>
      <protection/>
    </xf>
    <xf numFmtId="166" fontId="24" fillId="3" borderId="14" xfId="0" applyNumberFormat="1" applyFont="1" applyFill="1" applyBorder="1" applyAlignment="1" applyProtection="1">
      <alignment horizontal="right" vertical="center" indent="2"/>
      <protection/>
    </xf>
    <xf numFmtId="166" fontId="25" fillId="3" borderId="14" xfId="0" applyNumberFormat="1" applyFont="1" applyFill="1" applyBorder="1" applyAlignment="1" applyProtection="1">
      <alignment horizontal="right" vertical="center" indent="2"/>
      <protection/>
    </xf>
    <xf numFmtId="166" fontId="24" fillId="3" borderId="10" xfId="0" applyNumberFormat="1" applyFont="1" applyFill="1" applyBorder="1" applyAlignment="1" applyProtection="1">
      <alignment horizontal="center" vertical="center"/>
      <protection/>
    </xf>
    <xf numFmtId="166" fontId="25" fillId="3" borderId="10" xfId="0" applyNumberFormat="1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/>
      <protection/>
    </xf>
    <xf numFmtId="166" fontId="2" fillId="4" borderId="9" xfId="0" applyNumberFormat="1" applyFont="1" applyFill="1" applyBorder="1" applyAlignment="1" applyProtection="1">
      <alignment horizontal="center" vertical="center"/>
      <protection/>
    </xf>
    <xf numFmtId="166" fontId="24" fillId="4" borderId="9" xfId="0" applyNumberFormat="1" applyFont="1" applyFill="1" applyBorder="1" applyAlignment="1" applyProtection="1">
      <alignment horizontal="center" vertical="center"/>
      <protection/>
    </xf>
    <xf numFmtId="166" fontId="25" fillId="4" borderId="9" xfId="0" applyNumberFormat="1" applyFont="1" applyFill="1" applyBorder="1" applyAlignment="1" applyProtection="1">
      <alignment horizontal="center" vertical="center"/>
      <protection/>
    </xf>
    <xf numFmtId="166" fontId="0" fillId="4" borderId="9" xfId="0" applyNumberFormat="1" applyFont="1" applyFill="1" applyBorder="1" applyAlignment="1" applyProtection="1">
      <alignment horizontal="center" vertical="center"/>
      <protection/>
    </xf>
    <xf numFmtId="1" fontId="2" fillId="6" borderId="9" xfId="0" applyNumberFormat="1" applyFont="1" applyFill="1" applyBorder="1" applyAlignment="1" applyProtection="1">
      <alignment horizontal="right" vertical="center" indent="1"/>
      <protection locked="0"/>
    </xf>
    <xf numFmtId="1" fontId="2" fillId="4" borderId="11" xfId="0" applyNumberFormat="1" applyFont="1" applyFill="1" applyBorder="1" applyAlignment="1" applyProtection="1">
      <alignment horizontal="right" vertical="center" indent="1"/>
      <protection/>
    </xf>
    <xf numFmtId="166" fontId="2" fillId="4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 inden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66" fontId="2" fillId="0" borderId="9" xfId="0" applyNumberFormat="1" applyFont="1" applyFill="1" applyBorder="1" applyAlignment="1" applyProtection="1">
      <alignment horizontal="right" vertical="center" indent="1"/>
      <protection/>
    </xf>
    <xf numFmtId="1" fontId="2" fillId="0" borderId="9" xfId="0" applyNumberFormat="1" applyFont="1" applyFill="1" applyBorder="1" applyAlignment="1" applyProtection="1">
      <alignment horizontal="right" vertical="center" indent="1"/>
      <protection/>
    </xf>
    <xf numFmtId="2" fontId="2" fillId="0" borderId="9" xfId="0" applyNumberFormat="1" applyFont="1" applyFill="1" applyBorder="1" applyAlignment="1" applyProtection="1">
      <alignment horizontal="right" vertical="center" indent="1"/>
      <protection/>
    </xf>
    <xf numFmtId="166" fontId="2" fillId="0" borderId="9" xfId="0" applyNumberFormat="1" applyFont="1" applyFill="1" applyBorder="1" applyAlignment="1" applyProtection="1">
      <alignment horizontal="center" vertical="center"/>
      <protection/>
    </xf>
    <xf numFmtId="166" fontId="2" fillId="0" borderId="7" xfId="0" applyNumberFormat="1" applyFont="1" applyFill="1" applyBorder="1" applyAlignment="1" applyProtection="1">
      <alignment horizontal="right" vertical="center" indent="1"/>
      <protection/>
    </xf>
    <xf numFmtId="1" fontId="2" fillId="0" borderId="7" xfId="0" applyNumberFormat="1" applyFont="1" applyFill="1" applyBorder="1" applyAlignment="1" applyProtection="1">
      <alignment horizontal="right" vertical="center" indent="1"/>
      <protection/>
    </xf>
    <xf numFmtId="166" fontId="2" fillId="0" borderId="7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right" vertical="center" indent="1"/>
      <protection/>
    </xf>
    <xf numFmtId="1" fontId="2" fillId="0" borderId="0" xfId="0" applyNumberFormat="1" applyFont="1" applyFill="1" applyBorder="1" applyAlignment="1" applyProtection="1">
      <alignment horizontal="right" vertical="center" indent="1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4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3" fillId="2" borderId="6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horizontal="left" indent="1"/>
      <protection/>
    </xf>
    <xf numFmtId="164" fontId="3" fillId="2" borderId="7" xfId="0" applyNumberFormat="1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4" xfId="0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4" fillId="2" borderId="8" xfId="0" applyFont="1" applyFill="1" applyBorder="1" applyAlignment="1" applyProtection="1">
      <alignment horizontal="right" inden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left" indent="3"/>
      <protection/>
    </xf>
    <xf numFmtId="0" fontId="0" fillId="0" borderId="0" xfId="0" applyAlignment="1">
      <alignment horizontal="left" indent="3"/>
    </xf>
    <xf numFmtId="0" fontId="2" fillId="2" borderId="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5" borderId="6" xfId="0" applyFont="1" applyFill="1" applyBorder="1" applyAlignment="1" applyProtection="1">
      <alignment horizontal="center" vertical="center"/>
      <protection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6" fillId="2" borderId="0" xfId="0" applyNumberFormat="1" applyFont="1" applyFill="1" applyBorder="1" applyAlignment="1" applyProtection="1">
      <alignment horizontal="left" indent="1"/>
      <protection/>
    </xf>
    <xf numFmtId="164" fontId="2" fillId="2" borderId="0" xfId="0" applyNumberFormat="1" applyFont="1" applyFill="1" applyBorder="1" applyAlignment="1" applyProtection="1">
      <alignment horizontal="left" indent="1"/>
      <protection/>
    </xf>
    <xf numFmtId="0" fontId="0" fillId="0" borderId="1" xfId="0" applyBorder="1" applyAlignment="1" applyProtection="1">
      <alignment horizontal="left" indent="1"/>
      <protection/>
    </xf>
    <xf numFmtId="168" fontId="22" fillId="2" borderId="0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2" borderId="0" xfId="0" applyFont="1" applyFill="1" applyBorder="1" applyAlignment="1">
      <alignment horizontal="justify" vertical="center"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4" fontId="2" fillId="3" borderId="10" xfId="0" applyNumberFormat="1" applyFont="1" applyFill="1" applyBorder="1" applyAlignment="1" applyProtection="1">
      <alignment horizontal="center" vertical="center"/>
      <protection/>
    </xf>
    <xf numFmtId="174" fontId="2" fillId="0" borderId="10" xfId="0" applyNumberFormat="1" applyFont="1" applyBorder="1" applyAlignment="1">
      <alignment horizontal="center" vertical="center"/>
    </xf>
    <xf numFmtId="172" fontId="2" fillId="6" borderId="10" xfId="0" applyNumberFormat="1" applyFont="1" applyFill="1" applyBorder="1" applyAlignment="1" applyProtection="1">
      <alignment horizontal="center" vertical="center"/>
      <protection locked="0"/>
    </xf>
    <xf numFmtId="175" fontId="3" fillId="2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74" fontId="2" fillId="6" borderId="10" xfId="0" applyNumberFormat="1" applyFont="1" applyFill="1" applyBorder="1" applyAlignment="1" applyProtection="1">
      <alignment horizontal="center" vertical="center"/>
      <protection locked="0"/>
    </xf>
    <xf numFmtId="174" fontId="2" fillId="7" borderId="10" xfId="0" applyNumberFormat="1" applyFont="1" applyFill="1" applyBorder="1" applyAlignment="1" applyProtection="1">
      <alignment horizontal="center" vertical="center"/>
      <protection locked="0"/>
    </xf>
    <xf numFmtId="172" fontId="2" fillId="3" borderId="1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Computed Linac Heights (Vertical Scale X 5000)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15"/>
          <c:w val="0.856"/>
          <c:h val="0.68125"/>
        </c:manualLayout>
      </c:layout>
      <c:scatterChart>
        <c:scatterStyle val="smoothMarker"/>
        <c:varyColors val="0"/>
        <c:ser>
          <c:idx val="0"/>
          <c:order val="0"/>
          <c:tx>
            <c:v>Hx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'Linac Heights'!$D$136:$D$156</c:f>
              <c:numCache/>
            </c:numRef>
          </c:xVal>
          <c:yVal>
            <c:numRef>
              <c:f>'Linac Heights'!$M$136:$M$156</c:f>
              <c:numCache/>
            </c:numRef>
          </c:yVal>
          <c:smooth val="1"/>
        </c:ser>
        <c:ser>
          <c:idx val="1"/>
          <c:order val="1"/>
          <c:tx>
            <c:v>ha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'Linac Heights'!$D$136:$D$156</c:f>
              <c:numCache/>
            </c:numRef>
          </c:xVal>
          <c:yVal>
            <c:numRef>
              <c:f>'Linac Heights'!$O$136:$O$156</c:f>
              <c:numCache/>
            </c:numRef>
          </c:yVal>
          <c:smooth val="1"/>
        </c:ser>
        <c:ser>
          <c:idx val="2"/>
          <c:order val="2"/>
          <c:tx>
            <c:v>ht</c:v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'Linac Heights'!$D$136:$D$156</c:f>
              <c:numCache/>
            </c:numRef>
          </c:xVal>
          <c:yVal>
            <c:numRef>
              <c:f>'Linac Heights'!$Q$136:$Q$156</c:f>
              <c:numCache/>
            </c:numRef>
          </c:yVal>
          <c:smooth val="1"/>
        </c:ser>
        <c:axId val="22121785"/>
        <c:axId val="64878338"/>
      </c:scatterChart>
      <c:valAx>
        <c:axId val="2212178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At val="170"/>
        <c:crossBetween val="midCat"/>
        <c:dispUnits/>
      </c:valAx>
      <c:valAx>
        <c:axId val="64878338"/>
        <c:scaling>
          <c:orientation val="minMax"/>
          <c:max val="450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7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121785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90275"/>
          <c:w val="0.7865"/>
          <c:h val="0.062"/>
        </c:manualLayout>
      </c:layout>
      <c:overlay val="0"/>
      <c:spPr>
        <a:solidFill>
          <a:srgbClr val="000000"/>
        </a:solidFill>
      </c:spPr>
      <c:txPr>
        <a:bodyPr vert="horz" rot="0"/>
        <a:lstStyle/>
        <a:p>
          <a:pPr>
            <a:def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42</xdr:row>
      <xdr:rowOff>161925</xdr:rowOff>
    </xdr:from>
    <xdr:to>
      <xdr:col>7</xdr:col>
      <xdr:colOff>504825</xdr:colOff>
      <xdr:row>49</xdr:row>
      <xdr:rowOff>47625</xdr:rowOff>
    </xdr:to>
    <xdr:grpSp>
      <xdr:nvGrpSpPr>
        <xdr:cNvPr id="1" name="Group 125"/>
        <xdr:cNvGrpSpPr>
          <a:grpSpLocks/>
        </xdr:cNvGrpSpPr>
      </xdr:nvGrpSpPr>
      <xdr:grpSpPr>
        <a:xfrm>
          <a:off x="1133475" y="8248650"/>
          <a:ext cx="3819525" cy="1352550"/>
          <a:chOff x="119" y="869"/>
          <a:chExt cx="401" cy="142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92" y="87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3" name="TextBox 7"/>
          <xdr:cNvSpPr txBox="1">
            <a:spLocks noChangeArrowheads="1"/>
          </xdr:cNvSpPr>
        </xdr:nvSpPr>
        <xdr:spPr>
          <a:xfrm>
            <a:off x="443" y="988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4" name="Line 21"/>
          <xdr:cNvSpPr>
            <a:spLocks/>
          </xdr:cNvSpPr>
        </xdr:nvSpPr>
        <xdr:spPr>
          <a:xfrm>
            <a:off x="119" y="962"/>
            <a:ext cx="36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2"/>
          <xdr:cNvSpPr>
            <a:spLocks/>
          </xdr:cNvSpPr>
        </xdr:nvSpPr>
        <xdr:spPr>
          <a:xfrm>
            <a:off x="302" y="887"/>
            <a:ext cx="0" cy="1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3"/>
          <xdr:cNvSpPr>
            <a:spLocks/>
          </xdr:cNvSpPr>
        </xdr:nvSpPr>
        <xdr:spPr>
          <a:xfrm>
            <a:off x="147" y="923"/>
            <a:ext cx="300" cy="76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24"/>
          <xdr:cNvSpPr txBox="1">
            <a:spLocks noChangeArrowheads="1"/>
          </xdr:cNvSpPr>
        </xdr:nvSpPr>
        <xdr:spPr>
          <a:xfrm>
            <a:off x="485" y="952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8" name="TextBox 26"/>
          <xdr:cNvSpPr txBox="1">
            <a:spLocks noChangeArrowheads="1"/>
          </xdr:cNvSpPr>
        </xdr:nvSpPr>
        <xdr:spPr>
          <a:xfrm>
            <a:off x="402" y="960"/>
            <a:ext cx="7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</a:t>
            </a:r>
          </a:p>
        </xdr:txBody>
      </xdr:sp>
      <xdr:sp>
        <xdr:nvSpPr>
          <xdr:cNvPr id="9" name="TextBox 27"/>
          <xdr:cNvSpPr txBox="1">
            <a:spLocks noChangeArrowheads="1"/>
          </xdr:cNvSpPr>
        </xdr:nvSpPr>
        <xdr:spPr>
          <a:xfrm>
            <a:off x="446" y="987"/>
            <a:ext cx="7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 linac )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291" y="943"/>
            <a:ext cx="2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0" i="0" u="none" baseline="0">
                <a:latin typeface="Arial"/>
                <a:ea typeface="Arial"/>
                <a:cs typeface="Arial"/>
              </a:rPr>
              <a:t>•</a:t>
            </a:r>
          </a:p>
        </xdr:txBody>
      </xdr:sp>
      <xdr:sp>
        <xdr:nvSpPr>
          <xdr:cNvPr id="11" name="TextBox 28"/>
          <xdr:cNvSpPr txBox="1">
            <a:spLocks noChangeArrowheads="1"/>
          </xdr:cNvSpPr>
        </xdr:nvSpPr>
        <xdr:spPr>
          <a:xfrm>
            <a:off x="291" y="941"/>
            <a:ext cx="7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100+00</a:t>
            </a:r>
          </a:p>
        </xdr:txBody>
      </xdr:sp>
      <xdr:sp>
        <xdr:nvSpPr>
          <xdr:cNvPr id="12" name="TextBox 29"/>
          <xdr:cNvSpPr txBox="1">
            <a:spLocks noChangeArrowheads="1"/>
          </xdr:cNvSpPr>
        </xdr:nvSpPr>
        <xdr:spPr>
          <a:xfrm>
            <a:off x="308" y="869"/>
            <a:ext cx="1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 vertical wrt gravity )</a:t>
            </a:r>
          </a:p>
        </xdr:txBody>
      </xdr:sp>
      <xdr:sp>
        <xdr:nvSpPr>
          <xdr:cNvPr id="13" name="Line 30"/>
          <xdr:cNvSpPr>
            <a:spLocks/>
          </xdr:cNvSpPr>
        </xdr:nvSpPr>
        <xdr:spPr>
          <a:xfrm>
            <a:off x="177" y="931"/>
            <a:ext cx="0" cy="3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31"/>
          <xdr:cNvSpPr txBox="1">
            <a:spLocks noChangeArrowheads="1"/>
          </xdr:cNvSpPr>
        </xdr:nvSpPr>
        <xdr:spPr>
          <a:xfrm>
            <a:off x="153" y="933"/>
            <a:ext cx="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15" name="Arc 34"/>
          <xdr:cNvSpPr>
            <a:spLocks/>
          </xdr:cNvSpPr>
        </xdr:nvSpPr>
        <xdr:spPr>
          <a:xfrm flipH="1">
            <a:off x="216" y="943"/>
            <a:ext cx="22" cy="18"/>
          </a:xfrm>
          <a:prstGeom prst="arc">
            <a:avLst>
              <a:gd name="adj1" fmla="val -13982606"/>
              <a:gd name="adj2" fmla="val 21837"/>
            </a:avLst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35"/>
          <xdr:cNvSpPr txBox="1">
            <a:spLocks noChangeArrowheads="1"/>
          </xdr:cNvSpPr>
        </xdr:nvSpPr>
        <xdr:spPr>
          <a:xfrm>
            <a:off x="190" y="941"/>
            <a:ext cx="3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3</xdr:col>
      <xdr:colOff>447675</xdr:colOff>
      <xdr:row>73</xdr:row>
      <xdr:rowOff>133350</xdr:rowOff>
    </xdr:from>
    <xdr:to>
      <xdr:col>6</xdr:col>
      <xdr:colOff>485775</xdr:colOff>
      <xdr:row>79</xdr:row>
      <xdr:rowOff>28575</xdr:rowOff>
    </xdr:to>
    <xdr:grpSp>
      <xdr:nvGrpSpPr>
        <xdr:cNvPr id="17" name="Group 123"/>
        <xdr:cNvGrpSpPr>
          <a:grpSpLocks/>
        </xdr:cNvGrpSpPr>
      </xdr:nvGrpSpPr>
      <xdr:grpSpPr>
        <a:xfrm>
          <a:off x="2038350" y="14554200"/>
          <a:ext cx="2181225" cy="1085850"/>
          <a:chOff x="214" y="1531"/>
          <a:chExt cx="229" cy="114"/>
        </a:xfrm>
        <a:solidFill>
          <a:srgbClr val="FFFFFF"/>
        </a:solidFill>
      </xdr:grpSpPr>
      <xdr:sp>
        <xdr:nvSpPr>
          <xdr:cNvPr id="18" name="Line 38"/>
          <xdr:cNvSpPr>
            <a:spLocks/>
          </xdr:cNvSpPr>
        </xdr:nvSpPr>
        <xdr:spPr>
          <a:xfrm>
            <a:off x="275" y="1548"/>
            <a:ext cx="0" cy="7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9"/>
          <xdr:cNvSpPr>
            <a:spLocks/>
          </xdr:cNvSpPr>
        </xdr:nvSpPr>
        <xdr:spPr>
          <a:xfrm flipH="1">
            <a:off x="275" y="1605"/>
            <a:ext cx="20" cy="2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"/>
          <xdr:cNvSpPr>
            <a:spLocks/>
          </xdr:cNvSpPr>
        </xdr:nvSpPr>
        <xdr:spPr>
          <a:xfrm>
            <a:off x="259" y="1578"/>
            <a:ext cx="10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rc 42"/>
          <xdr:cNvSpPr>
            <a:spLocks/>
          </xdr:cNvSpPr>
        </xdr:nvSpPr>
        <xdr:spPr>
          <a:xfrm>
            <a:off x="241" y="1595"/>
            <a:ext cx="65" cy="40"/>
          </a:xfrm>
          <a:prstGeom prst="arc">
            <a:avLst>
              <a:gd name="adj1" fmla="val -42577245"/>
              <a:gd name="adj2" fmla="val 1319287"/>
              <a:gd name="adj3" fmla="val 26791"/>
            </a:avLst>
          </a:prstGeom>
          <a:noFill/>
          <a:ln w="158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43"/>
          <xdr:cNvSpPr txBox="1">
            <a:spLocks noChangeArrowheads="1"/>
          </xdr:cNvSpPr>
        </xdr:nvSpPr>
        <xdr:spPr>
          <a:xfrm>
            <a:off x="282" y="161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23" name="TextBox 45"/>
          <xdr:cNvSpPr txBox="1">
            <a:spLocks noChangeArrowheads="1"/>
          </xdr:cNvSpPr>
        </xdr:nvSpPr>
        <xdr:spPr>
          <a:xfrm>
            <a:off x="214" y="1574"/>
            <a:ext cx="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100</a:t>
            </a:r>
          </a:p>
        </xdr:txBody>
      </xdr:sp>
      <xdr:sp>
        <xdr:nvSpPr>
          <xdr:cNvPr id="24" name="Line 41"/>
          <xdr:cNvSpPr>
            <a:spLocks/>
          </xdr:cNvSpPr>
        </xdr:nvSpPr>
        <xdr:spPr>
          <a:xfrm>
            <a:off x="275" y="1578"/>
            <a:ext cx="106" cy="17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Box 46"/>
          <xdr:cNvSpPr txBox="1">
            <a:spLocks noChangeArrowheads="1"/>
          </xdr:cNvSpPr>
        </xdr:nvSpPr>
        <xdr:spPr>
          <a:xfrm>
            <a:off x="265" y="1563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•</a:t>
            </a:r>
          </a:p>
        </xdr:txBody>
      </xdr:sp>
      <xdr:sp>
        <xdr:nvSpPr>
          <xdr:cNvPr id="26" name="TextBox 48"/>
          <xdr:cNvSpPr txBox="1">
            <a:spLocks noChangeArrowheads="1"/>
          </xdr:cNvSpPr>
        </xdr:nvSpPr>
        <xdr:spPr>
          <a:xfrm>
            <a:off x="265" y="1537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•</a:t>
            </a:r>
          </a:p>
        </xdr:txBody>
      </xdr:sp>
      <xdr:sp>
        <xdr:nvSpPr>
          <xdr:cNvPr id="27" name="TextBox 49"/>
          <xdr:cNvSpPr txBox="1">
            <a:spLocks noChangeArrowheads="1"/>
          </xdr:cNvSpPr>
        </xdr:nvSpPr>
        <xdr:spPr>
          <a:xfrm>
            <a:off x="271" y="1559"/>
            <a:ext cx="5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100+00</a:t>
            </a:r>
          </a:p>
        </xdr:txBody>
      </xdr:sp>
      <xdr:sp>
        <xdr:nvSpPr>
          <xdr:cNvPr id="28" name="Line 50"/>
          <xdr:cNvSpPr>
            <a:spLocks/>
          </xdr:cNvSpPr>
        </xdr:nvSpPr>
        <xdr:spPr>
          <a:xfrm>
            <a:off x="246" y="1583"/>
            <a:ext cx="2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51"/>
          <xdr:cNvSpPr txBox="1">
            <a:spLocks noChangeArrowheads="1"/>
          </xdr:cNvSpPr>
        </xdr:nvSpPr>
        <xdr:spPr>
          <a:xfrm>
            <a:off x="233" y="1552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30" name="TextBox 52"/>
          <xdr:cNvSpPr txBox="1">
            <a:spLocks noChangeArrowheads="1"/>
          </xdr:cNvSpPr>
        </xdr:nvSpPr>
        <xdr:spPr>
          <a:xfrm>
            <a:off x="275" y="1531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31" name="Line 53"/>
          <xdr:cNvSpPr>
            <a:spLocks/>
          </xdr:cNvSpPr>
        </xdr:nvSpPr>
        <xdr:spPr>
          <a:xfrm>
            <a:off x="250" y="1563"/>
            <a:ext cx="21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54"/>
          <xdr:cNvSpPr txBox="1">
            <a:spLocks noChangeArrowheads="1"/>
          </xdr:cNvSpPr>
        </xdr:nvSpPr>
        <xdr:spPr>
          <a:xfrm>
            <a:off x="255" y="1623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33" name="TextBox 55"/>
          <xdr:cNvSpPr txBox="1">
            <a:spLocks noChangeArrowheads="1"/>
          </xdr:cNvSpPr>
        </xdr:nvSpPr>
        <xdr:spPr>
          <a:xfrm>
            <a:off x="265" y="161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•</a:t>
            </a:r>
          </a:p>
        </xdr:txBody>
      </xdr:sp>
      <xdr:sp>
        <xdr:nvSpPr>
          <xdr:cNvPr id="34" name="TextBox 56"/>
          <xdr:cNvSpPr txBox="1">
            <a:spLocks noChangeArrowheads="1"/>
          </xdr:cNvSpPr>
        </xdr:nvSpPr>
        <xdr:spPr>
          <a:xfrm>
            <a:off x="344" y="1550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35" name="Line 57"/>
          <xdr:cNvSpPr>
            <a:spLocks/>
          </xdr:cNvSpPr>
        </xdr:nvSpPr>
        <xdr:spPr>
          <a:xfrm flipV="1">
            <a:off x="295" y="1552"/>
            <a:ext cx="49" cy="53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47"/>
          <xdr:cNvSpPr txBox="1">
            <a:spLocks noChangeArrowheads="1"/>
          </xdr:cNvSpPr>
        </xdr:nvSpPr>
        <xdr:spPr>
          <a:xfrm>
            <a:off x="335" y="1537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•</a:t>
            </a:r>
          </a:p>
        </xdr:txBody>
      </xdr:sp>
      <xdr:sp>
        <xdr:nvSpPr>
          <xdr:cNvPr id="37" name="TextBox 60"/>
          <xdr:cNvSpPr txBox="1">
            <a:spLocks noChangeArrowheads="1"/>
          </xdr:cNvSpPr>
        </xdr:nvSpPr>
        <xdr:spPr>
          <a:xfrm>
            <a:off x="306" y="1586"/>
            <a:ext cx="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38" name="TextBox 61"/>
          <xdr:cNvSpPr txBox="1">
            <a:spLocks noChangeArrowheads="1"/>
          </xdr:cNvSpPr>
        </xdr:nvSpPr>
        <xdr:spPr>
          <a:xfrm>
            <a:off x="378" y="1583"/>
            <a:ext cx="6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x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 linac )</a:t>
            </a:r>
          </a:p>
        </xdr:txBody>
      </xdr:sp>
      <xdr:sp>
        <xdr:nvSpPr>
          <xdr:cNvPr id="39" name="TextBox 64"/>
          <xdr:cNvSpPr txBox="1">
            <a:spLocks noChangeArrowheads="1"/>
          </xdr:cNvSpPr>
        </xdr:nvSpPr>
        <xdr:spPr>
          <a:xfrm>
            <a:off x="307" y="1617"/>
            <a:ext cx="10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Ellipsoid / Sphere</a:t>
            </a:r>
          </a:p>
        </xdr:txBody>
      </xdr:sp>
      <xdr:sp>
        <xdr:nvSpPr>
          <xdr:cNvPr id="40" name="Line 66"/>
          <xdr:cNvSpPr>
            <a:spLocks/>
          </xdr:cNvSpPr>
        </xdr:nvSpPr>
        <xdr:spPr>
          <a:xfrm>
            <a:off x="275" y="1551"/>
            <a:ext cx="70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19</xdr:row>
      <xdr:rowOff>161925</xdr:rowOff>
    </xdr:from>
    <xdr:to>
      <xdr:col>8</xdr:col>
      <xdr:colOff>228600</xdr:colOff>
      <xdr:row>37</xdr:row>
      <xdr:rowOff>47625</xdr:rowOff>
    </xdr:to>
    <xdr:graphicFrame>
      <xdr:nvGraphicFramePr>
        <xdr:cNvPr id="41" name="Chart 106"/>
        <xdr:cNvGraphicFramePr/>
      </xdr:nvGraphicFramePr>
      <xdr:xfrm>
        <a:off x="666750" y="3924300"/>
        <a:ext cx="4724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29</xdr:row>
      <xdr:rowOff>66675</xdr:rowOff>
    </xdr:from>
    <xdr:to>
      <xdr:col>8</xdr:col>
      <xdr:colOff>200025</xdr:colOff>
      <xdr:row>30</xdr:row>
      <xdr:rowOff>57150</xdr:rowOff>
    </xdr:to>
    <xdr:sp>
      <xdr:nvSpPr>
        <xdr:cNvPr id="42" name="TextBox 113"/>
        <xdr:cNvSpPr txBox="1">
          <a:spLocks noChangeArrowheads="1"/>
        </xdr:cNvSpPr>
      </xdr:nvSpPr>
      <xdr:spPr>
        <a:xfrm>
          <a:off x="4867275" y="57340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249.24 ft</a:t>
          </a:r>
        </a:p>
      </xdr:txBody>
    </xdr:sp>
    <xdr:clientData/>
  </xdr:twoCellAnchor>
  <xdr:twoCellAnchor>
    <xdr:from>
      <xdr:col>3</xdr:col>
      <xdr:colOff>342900</xdr:colOff>
      <xdr:row>28</xdr:row>
      <xdr:rowOff>66675</xdr:rowOff>
    </xdr:from>
    <xdr:to>
      <xdr:col>3</xdr:col>
      <xdr:colOff>342900</xdr:colOff>
      <xdr:row>29</xdr:row>
      <xdr:rowOff>152400</xdr:rowOff>
    </xdr:to>
    <xdr:sp>
      <xdr:nvSpPr>
        <xdr:cNvPr id="43" name="Line 116"/>
        <xdr:cNvSpPr>
          <a:spLocks/>
        </xdr:cNvSpPr>
      </xdr:nvSpPr>
      <xdr:spPr>
        <a:xfrm>
          <a:off x="1933575" y="5543550"/>
          <a:ext cx="0" cy="276225"/>
        </a:xfrm>
        <a:prstGeom prst="line">
          <a:avLst/>
        </a:prstGeom>
        <a:noFill/>
        <a:ln w="15875" cmpd="sng">
          <a:solidFill>
            <a:srgbClr val="FFFFFF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24</xdr:row>
      <xdr:rowOff>28575</xdr:rowOff>
    </xdr:from>
    <xdr:to>
      <xdr:col>3</xdr:col>
      <xdr:colOff>342900</xdr:colOff>
      <xdr:row>25</xdr:row>
      <xdr:rowOff>114300</xdr:rowOff>
    </xdr:to>
    <xdr:sp>
      <xdr:nvSpPr>
        <xdr:cNvPr id="44" name="Line 117"/>
        <xdr:cNvSpPr>
          <a:spLocks/>
        </xdr:cNvSpPr>
      </xdr:nvSpPr>
      <xdr:spPr>
        <a:xfrm>
          <a:off x="1933575" y="4743450"/>
          <a:ext cx="0" cy="276225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104775</xdr:rowOff>
    </xdr:from>
    <xdr:to>
      <xdr:col>4</xdr:col>
      <xdr:colOff>238125</xdr:colOff>
      <xdr:row>31</xdr:row>
      <xdr:rowOff>171450</xdr:rowOff>
    </xdr:to>
    <xdr:sp>
      <xdr:nvSpPr>
        <xdr:cNvPr id="45" name="TextBox 119"/>
        <xdr:cNvSpPr txBox="1">
          <a:spLocks noChangeArrowheads="1"/>
        </xdr:cNvSpPr>
      </xdr:nvSpPr>
      <xdr:spPr>
        <a:xfrm>
          <a:off x="1343025" y="5772150"/>
          <a:ext cx="1200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Largest Difference
 ~ 0.015 ft   (4.5 mm)</a:t>
          </a:r>
        </a:p>
      </xdr:txBody>
    </xdr:sp>
    <xdr:clientData/>
  </xdr:twoCellAnchor>
  <xdr:twoCellAnchor>
    <xdr:from>
      <xdr:col>1</xdr:col>
      <xdr:colOff>276225</xdr:colOff>
      <xdr:row>25</xdr:row>
      <xdr:rowOff>76200</xdr:rowOff>
    </xdr:from>
    <xdr:to>
      <xdr:col>2</xdr:col>
      <xdr:colOff>323850</xdr:colOff>
      <xdr:row>26</xdr:row>
      <xdr:rowOff>66675</xdr:rowOff>
    </xdr:to>
    <xdr:sp>
      <xdr:nvSpPr>
        <xdr:cNvPr id="46" name="TextBox 121"/>
        <xdr:cNvSpPr txBox="1">
          <a:spLocks noChangeArrowheads="1"/>
        </xdr:cNvSpPr>
      </xdr:nvSpPr>
      <xdr:spPr>
        <a:xfrm>
          <a:off x="704850" y="49815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299.25 ft</a:t>
          </a:r>
        </a:p>
      </xdr:txBody>
    </xdr:sp>
    <xdr:clientData/>
  </xdr:twoCellAnchor>
  <xdr:twoCellAnchor>
    <xdr:from>
      <xdr:col>1</xdr:col>
      <xdr:colOff>276225</xdr:colOff>
      <xdr:row>27</xdr:row>
      <xdr:rowOff>104775</xdr:rowOff>
    </xdr:from>
    <xdr:to>
      <xdr:col>2</xdr:col>
      <xdr:colOff>323850</xdr:colOff>
      <xdr:row>28</xdr:row>
      <xdr:rowOff>95250</xdr:rowOff>
    </xdr:to>
    <xdr:sp>
      <xdr:nvSpPr>
        <xdr:cNvPr id="47" name="TextBox 122"/>
        <xdr:cNvSpPr txBox="1">
          <a:spLocks noChangeArrowheads="1"/>
        </xdr:cNvSpPr>
      </xdr:nvSpPr>
      <xdr:spPr>
        <a:xfrm>
          <a:off x="704850" y="539115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299.24 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2" width="6.7109375" style="2" customWidth="1"/>
    <col min="3" max="5" width="10.7109375" style="2" customWidth="1"/>
    <col min="6" max="7" width="10.7109375" style="3" customWidth="1"/>
    <col min="8" max="8" width="10.7109375" style="4" customWidth="1"/>
    <col min="9" max="9" width="6.7109375" style="2" customWidth="1"/>
    <col min="10" max="10" width="6.28125" style="2" customWidth="1"/>
    <col min="11" max="11" width="12.140625" style="2" bestFit="1" customWidth="1"/>
    <col min="12" max="12" width="11.421875" style="0" bestFit="1" customWidth="1"/>
    <col min="13" max="18" width="10.7109375" style="0" customWidth="1"/>
  </cols>
  <sheetData>
    <row r="1" spans="1:10" ht="15">
      <c r="A1" s="23"/>
      <c r="B1" s="195" t="s">
        <v>0</v>
      </c>
      <c r="C1" s="196"/>
      <c r="D1" s="196"/>
      <c r="E1" s="196"/>
      <c r="F1" s="196"/>
      <c r="G1" s="196"/>
      <c r="H1" s="196"/>
      <c r="I1" s="196"/>
      <c r="J1" s="23"/>
    </row>
    <row r="2" spans="1:10" ht="15">
      <c r="A2" s="23"/>
      <c r="B2" s="197"/>
      <c r="C2" s="197"/>
      <c r="D2" s="197"/>
      <c r="E2" s="197"/>
      <c r="F2" s="197"/>
      <c r="G2" s="197"/>
      <c r="H2" s="197"/>
      <c r="I2" s="197"/>
      <c r="J2" s="23"/>
    </row>
    <row r="3" spans="1:10" ht="15">
      <c r="A3" s="23"/>
      <c r="B3" s="24"/>
      <c r="C3" s="25"/>
      <c r="D3" s="25"/>
      <c r="E3" s="25"/>
      <c r="F3" s="25"/>
      <c r="G3" s="25"/>
      <c r="H3" s="25"/>
      <c r="I3" s="25"/>
      <c r="J3" s="23"/>
    </row>
    <row r="4" spans="1:10" ht="15">
      <c r="A4" s="23"/>
      <c r="B4" s="26"/>
      <c r="C4" s="26"/>
      <c r="D4" s="26"/>
      <c r="E4" s="26"/>
      <c r="F4" s="27"/>
      <c r="G4" s="27"/>
      <c r="H4" s="28"/>
      <c r="I4" s="26"/>
      <c r="J4" s="23"/>
    </row>
    <row r="5" spans="1:10" ht="15.75">
      <c r="A5" s="23"/>
      <c r="B5" s="29" t="s">
        <v>34</v>
      </c>
      <c r="C5" s="26"/>
      <c r="D5" s="26"/>
      <c r="E5" s="26"/>
      <c r="F5" s="27"/>
      <c r="G5" s="27"/>
      <c r="H5" s="28"/>
      <c r="I5" s="26"/>
      <c r="J5" s="23"/>
    </row>
    <row r="6" spans="1:10" ht="15.75">
      <c r="A6" s="23"/>
      <c r="B6" s="183"/>
      <c r="C6" s="184"/>
      <c r="D6" s="184"/>
      <c r="E6" s="184"/>
      <c r="F6" s="185"/>
      <c r="G6" s="185"/>
      <c r="H6" s="186"/>
      <c r="I6" s="187"/>
      <c r="J6" s="23"/>
    </row>
    <row r="7" spans="1:10" ht="15.75" customHeight="1">
      <c r="A7" s="23"/>
      <c r="B7" s="188"/>
      <c r="C7" s="213" t="s">
        <v>70</v>
      </c>
      <c r="D7" s="213"/>
      <c r="E7" s="213"/>
      <c r="F7" s="213"/>
      <c r="G7" s="213"/>
      <c r="H7" s="213"/>
      <c r="I7" s="49"/>
      <c r="J7" s="23"/>
    </row>
    <row r="8" spans="1:10" ht="15.75">
      <c r="A8" s="23"/>
      <c r="B8" s="188"/>
      <c r="C8" s="213"/>
      <c r="D8" s="213"/>
      <c r="E8" s="213"/>
      <c r="F8" s="213"/>
      <c r="G8" s="213"/>
      <c r="H8" s="213"/>
      <c r="I8" s="49"/>
      <c r="J8" s="23"/>
    </row>
    <row r="9" spans="1:10" ht="15.75">
      <c r="A9" s="23"/>
      <c r="B9" s="188"/>
      <c r="C9" s="213"/>
      <c r="D9" s="213"/>
      <c r="E9" s="213"/>
      <c r="F9" s="213"/>
      <c r="G9" s="213"/>
      <c r="H9" s="213"/>
      <c r="I9" s="49"/>
      <c r="J9" s="23"/>
    </row>
    <row r="10" spans="1:10" ht="15.75">
      <c r="A10" s="23"/>
      <c r="B10" s="188"/>
      <c r="C10" s="213"/>
      <c r="D10" s="213"/>
      <c r="E10" s="213"/>
      <c r="F10" s="213"/>
      <c r="G10" s="213"/>
      <c r="H10" s="213"/>
      <c r="I10" s="49"/>
      <c r="J10" s="23"/>
    </row>
    <row r="11" spans="1:10" ht="15.75">
      <c r="A11" s="23"/>
      <c r="B11" s="188"/>
      <c r="C11" s="213"/>
      <c r="D11" s="213"/>
      <c r="E11" s="213"/>
      <c r="F11" s="213"/>
      <c r="G11" s="213"/>
      <c r="H11" s="213"/>
      <c r="I11" s="49"/>
      <c r="J11" s="23"/>
    </row>
    <row r="12" spans="1:10" ht="15.75">
      <c r="A12" s="23"/>
      <c r="B12" s="188"/>
      <c r="C12" s="213"/>
      <c r="D12" s="213"/>
      <c r="E12" s="213"/>
      <c r="F12" s="213"/>
      <c r="G12" s="213"/>
      <c r="H12" s="213"/>
      <c r="I12" s="49"/>
      <c r="J12" s="23"/>
    </row>
    <row r="13" spans="2:9" ht="15.75">
      <c r="B13" s="189"/>
      <c r="C13" s="190" t="s">
        <v>35</v>
      </c>
      <c r="D13" s="191" t="s">
        <v>37</v>
      </c>
      <c r="E13" s="191"/>
      <c r="F13" s="191"/>
      <c r="G13" s="191"/>
      <c r="H13" s="191"/>
      <c r="I13" s="18"/>
    </row>
    <row r="14" spans="2:9" ht="15.75" customHeight="1">
      <c r="B14" s="192"/>
      <c r="C14" s="191"/>
      <c r="D14" s="191" t="s">
        <v>36</v>
      </c>
      <c r="E14" s="191"/>
      <c r="F14" s="191"/>
      <c r="G14" s="191"/>
      <c r="H14" s="191"/>
      <c r="I14" s="193"/>
    </row>
    <row r="15" spans="2:9" ht="15.75">
      <c r="B15" s="192"/>
      <c r="C15" s="191"/>
      <c r="D15" s="191"/>
      <c r="E15" s="191"/>
      <c r="F15" s="191"/>
      <c r="G15" s="191"/>
      <c r="H15" s="191"/>
      <c r="I15" s="193"/>
    </row>
    <row r="16" spans="2:9" ht="15.75">
      <c r="B16" s="192"/>
      <c r="C16" s="191" t="s">
        <v>38</v>
      </c>
      <c r="D16" s="191" t="s">
        <v>39</v>
      </c>
      <c r="E16" s="191"/>
      <c r="F16" s="191"/>
      <c r="G16" s="191"/>
      <c r="H16" s="191"/>
      <c r="I16" s="193"/>
    </row>
    <row r="17" spans="2:9" ht="15.75">
      <c r="B17" s="192"/>
      <c r="C17" s="191"/>
      <c r="D17" s="191" t="s">
        <v>40</v>
      </c>
      <c r="E17" s="191"/>
      <c r="F17" s="191"/>
      <c r="G17" s="191"/>
      <c r="H17" s="191"/>
      <c r="I17" s="193"/>
    </row>
    <row r="18" spans="2:9" ht="15.75">
      <c r="B18" s="192"/>
      <c r="C18" s="191"/>
      <c r="D18" s="191" t="s">
        <v>41</v>
      </c>
      <c r="E18" s="191"/>
      <c r="F18" s="191"/>
      <c r="G18" s="191"/>
      <c r="H18" s="191"/>
      <c r="I18" s="193"/>
    </row>
    <row r="19" spans="2:9" ht="15.75">
      <c r="B19" s="189"/>
      <c r="C19" s="16"/>
      <c r="D19" s="191" t="s">
        <v>42</v>
      </c>
      <c r="E19" s="16"/>
      <c r="F19" s="17"/>
      <c r="G19" s="17"/>
      <c r="H19" s="19"/>
      <c r="I19" s="18"/>
    </row>
    <row r="20" spans="2:9" ht="15">
      <c r="B20" s="14"/>
      <c r="C20" s="6"/>
      <c r="D20" s="6"/>
      <c r="E20" s="6"/>
      <c r="F20" s="7"/>
      <c r="G20" s="7"/>
      <c r="H20" s="8"/>
      <c r="I20" s="9"/>
    </row>
    <row r="21" spans="2:9" ht="15">
      <c r="B21" s="14"/>
      <c r="C21" s="6"/>
      <c r="D21" s="6"/>
      <c r="E21" s="6"/>
      <c r="F21" s="7"/>
      <c r="G21" s="7"/>
      <c r="H21" s="8"/>
      <c r="I21" s="9"/>
    </row>
    <row r="22" spans="2:9" ht="15">
      <c r="B22" s="14"/>
      <c r="C22" s="6"/>
      <c r="D22" s="6"/>
      <c r="E22" s="6"/>
      <c r="F22" s="7"/>
      <c r="G22" s="7"/>
      <c r="H22" s="8"/>
      <c r="I22" s="9"/>
    </row>
    <row r="23" spans="2:9" ht="15">
      <c r="B23" s="14"/>
      <c r="C23" s="6"/>
      <c r="D23" s="6"/>
      <c r="E23" s="6"/>
      <c r="F23" s="7"/>
      <c r="G23" s="7"/>
      <c r="H23" s="8"/>
      <c r="I23" s="9"/>
    </row>
    <row r="24" spans="2:9" ht="15">
      <c r="B24" s="14"/>
      <c r="C24" s="6"/>
      <c r="D24" s="6"/>
      <c r="E24" s="6"/>
      <c r="F24" s="7"/>
      <c r="G24" s="7"/>
      <c r="H24" s="8"/>
      <c r="I24" s="9"/>
    </row>
    <row r="25" spans="2:9" ht="15">
      <c r="B25" s="14"/>
      <c r="C25" s="6"/>
      <c r="D25" s="6"/>
      <c r="E25" s="6"/>
      <c r="F25" s="7"/>
      <c r="G25" s="7"/>
      <c r="H25" s="8"/>
      <c r="I25" s="9"/>
    </row>
    <row r="26" spans="2:9" ht="15">
      <c r="B26" s="14"/>
      <c r="C26" s="6"/>
      <c r="D26" s="6"/>
      <c r="E26" s="6"/>
      <c r="F26" s="7"/>
      <c r="G26" s="7"/>
      <c r="H26" s="8"/>
      <c r="I26" s="9"/>
    </row>
    <row r="27" spans="2:9" ht="15">
      <c r="B27" s="14"/>
      <c r="C27" s="6"/>
      <c r="D27" s="6"/>
      <c r="E27" s="6"/>
      <c r="F27" s="7"/>
      <c r="G27" s="7"/>
      <c r="H27" s="8"/>
      <c r="I27" s="9"/>
    </row>
    <row r="28" spans="2:9" ht="15">
      <c r="B28" s="14"/>
      <c r="C28" s="6"/>
      <c r="D28" s="6"/>
      <c r="E28" s="6"/>
      <c r="F28" s="7"/>
      <c r="G28" s="7"/>
      <c r="H28" s="8"/>
      <c r="I28" s="9"/>
    </row>
    <row r="29" spans="2:9" ht="15">
      <c r="B29" s="14"/>
      <c r="C29" s="6"/>
      <c r="D29" s="6"/>
      <c r="E29" s="6"/>
      <c r="F29" s="7"/>
      <c r="G29" s="7"/>
      <c r="H29" s="8"/>
      <c r="I29" s="9"/>
    </row>
    <row r="30" spans="2:9" ht="15">
      <c r="B30" s="14"/>
      <c r="C30" s="6"/>
      <c r="D30" s="6"/>
      <c r="E30" s="6"/>
      <c r="F30" s="7"/>
      <c r="G30" s="7"/>
      <c r="H30" s="8"/>
      <c r="I30" s="9"/>
    </row>
    <row r="31" spans="2:9" ht="15">
      <c r="B31" s="14"/>
      <c r="C31" s="6"/>
      <c r="D31" s="6"/>
      <c r="E31" s="6"/>
      <c r="F31" s="7"/>
      <c r="G31" s="7"/>
      <c r="H31" s="8"/>
      <c r="I31" s="9"/>
    </row>
    <row r="32" spans="2:9" ht="15">
      <c r="B32" s="14"/>
      <c r="C32" s="6"/>
      <c r="D32" s="6"/>
      <c r="E32" s="6"/>
      <c r="F32" s="7"/>
      <c r="G32" s="7"/>
      <c r="H32" s="8"/>
      <c r="I32" s="9"/>
    </row>
    <row r="33" spans="2:9" ht="15">
      <c r="B33" s="14"/>
      <c r="C33" s="6"/>
      <c r="D33" s="6"/>
      <c r="E33" s="6"/>
      <c r="F33" s="7"/>
      <c r="G33" s="7"/>
      <c r="H33" s="8"/>
      <c r="I33" s="9"/>
    </row>
    <row r="34" spans="2:9" ht="15">
      <c r="B34" s="14"/>
      <c r="C34" s="6"/>
      <c r="D34" s="6"/>
      <c r="E34" s="6"/>
      <c r="F34" s="7"/>
      <c r="G34" s="7"/>
      <c r="H34" s="8"/>
      <c r="I34" s="9"/>
    </row>
    <row r="35" spans="2:9" ht="15">
      <c r="B35" s="14"/>
      <c r="C35" s="6"/>
      <c r="D35" s="6"/>
      <c r="E35" s="6"/>
      <c r="F35" s="7"/>
      <c r="G35" s="7"/>
      <c r="H35" s="8"/>
      <c r="I35" s="9"/>
    </row>
    <row r="36" spans="2:9" ht="15">
      <c r="B36" s="14"/>
      <c r="C36" s="6"/>
      <c r="D36" s="6"/>
      <c r="E36" s="6"/>
      <c r="F36" s="7"/>
      <c r="G36" s="7"/>
      <c r="H36" s="8"/>
      <c r="I36" s="9"/>
    </row>
    <row r="37" spans="2:9" ht="15">
      <c r="B37" s="14"/>
      <c r="C37" s="6"/>
      <c r="D37" s="6"/>
      <c r="E37" s="6"/>
      <c r="F37" s="7"/>
      <c r="G37" s="7"/>
      <c r="H37" s="8"/>
      <c r="I37" s="9"/>
    </row>
    <row r="38" spans="2:9" ht="15">
      <c r="B38" s="14"/>
      <c r="C38" s="6"/>
      <c r="D38" s="6"/>
      <c r="E38" s="6"/>
      <c r="F38" s="7"/>
      <c r="G38" s="7"/>
      <c r="H38" s="8"/>
      <c r="I38" s="9"/>
    </row>
    <row r="39" spans="2:9" ht="15">
      <c r="B39" s="15"/>
      <c r="C39" s="10"/>
      <c r="D39" s="10"/>
      <c r="E39" s="10"/>
      <c r="F39" s="11"/>
      <c r="G39" s="11"/>
      <c r="H39" s="12"/>
      <c r="I39" s="13"/>
    </row>
    <row r="41" spans="1:10" ht="12" customHeight="1">
      <c r="A41" s="23"/>
      <c r="B41" s="26"/>
      <c r="C41" s="26"/>
      <c r="D41" s="26"/>
      <c r="E41" s="26"/>
      <c r="F41" s="27"/>
      <c r="G41" s="27"/>
      <c r="H41" s="28"/>
      <c r="I41" s="26"/>
      <c r="J41" s="23"/>
    </row>
    <row r="42" spans="1:10" ht="15.75">
      <c r="A42" s="23"/>
      <c r="B42" s="29" t="s">
        <v>65</v>
      </c>
      <c r="C42" s="26"/>
      <c r="D42" s="26"/>
      <c r="E42" s="26"/>
      <c r="F42" s="27"/>
      <c r="G42" s="27"/>
      <c r="H42" s="28"/>
      <c r="I42" s="26"/>
      <c r="J42" s="23"/>
    </row>
    <row r="43" spans="1:10" ht="15.75">
      <c r="A43" s="23"/>
      <c r="B43" s="30"/>
      <c r="C43" s="31"/>
      <c r="D43" s="31"/>
      <c r="E43" s="31"/>
      <c r="F43" s="32"/>
      <c r="G43" s="32"/>
      <c r="H43" s="33"/>
      <c r="I43" s="34"/>
      <c r="J43" s="23"/>
    </row>
    <row r="44" spans="1:10" ht="16.5" customHeight="1">
      <c r="A44" s="23"/>
      <c r="B44" s="35"/>
      <c r="C44" s="36"/>
      <c r="D44" s="36"/>
      <c r="E44" s="36"/>
      <c r="F44" s="37"/>
      <c r="G44" s="37"/>
      <c r="H44" s="38"/>
      <c r="I44" s="39"/>
      <c r="J44" s="23"/>
    </row>
    <row r="45" spans="1:10" ht="15.75">
      <c r="A45" s="23"/>
      <c r="B45" s="35"/>
      <c r="C45" s="36"/>
      <c r="D45" s="36"/>
      <c r="E45" s="36"/>
      <c r="F45" s="37"/>
      <c r="G45" s="37"/>
      <c r="H45" s="38"/>
      <c r="I45" s="39"/>
      <c r="J45" s="23"/>
    </row>
    <row r="46" spans="1:10" ht="15.75">
      <c r="A46" s="23"/>
      <c r="B46" s="35"/>
      <c r="C46" s="36"/>
      <c r="D46" s="36"/>
      <c r="E46" s="36"/>
      <c r="F46" s="37"/>
      <c r="G46" s="37"/>
      <c r="H46" s="38"/>
      <c r="I46" s="39"/>
      <c r="J46" s="23"/>
    </row>
    <row r="47" spans="1:10" ht="15.75">
      <c r="A47" s="23"/>
      <c r="B47" s="35"/>
      <c r="C47" s="36"/>
      <c r="D47" s="36"/>
      <c r="E47" s="36"/>
      <c r="F47" s="37"/>
      <c r="G47" s="37"/>
      <c r="H47" s="38"/>
      <c r="I47" s="39"/>
      <c r="J47" s="23"/>
    </row>
    <row r="48" spans="1:11" ht="20.25">
      <c r="A48" s="23"/>
      <c r="B48" s="35"/>
      <c r="C48" s="36"/>
      <c r="D48" s="36"/>
      <c r="E48" s="36"/>
      <c r="F48" s="37"/>
      <c r="G48" s="37"/>
      <c r="H48" s="38"/>
      <c r="I48" s="39"/>
      <c r="J48" s="23"/>
      <c r="K48" s="22"/>
    </row>
    <row r="49" spans="1:10" ht="15.75">
      <c r="A49" s="23"/>
      <c r="B49" s="35"/>
      <c r="C49" s="36"/>
      <c r="D49" s="36"/>
      <c r="E49" s="36"/>
      <c r="F49" s="37"/>
      <c r="G49" s="37"/>
      <c r="H49" s="38"/>
      <c r="I49" s="39"/>
      <c r="J49" s="23"/>
    </row>
    <row r="50" spans="1:10" ht="15">
      <c r="A50" s="23"/>
      <c r="B50" s="45"/>
      <c r="C50" s="36"/>
      <c r="D50" s="36"/>
      <c r="E50" s="36"/>
      <c r="F50" s="37"/>
      <c r="G50" s="37"/>
      <c r="H50" s="38"/>
      <c r="I50" s="39"/>
      <c r="J50" s="23"/>
    </row>
    <row r="51" spans="1:10" ht="15.75">
      <c r="A51" s="23"/>
      <c r="B51" s="45"/>
      <c r="C51" s="46"/>
      <c r="D51" s="36"/>
      <c r="E51" s="36"/>
      <c r="F51" s="47"/>
      <c r="G51" s="48"/>
      <c r="H51" s="48"/>
      <c r="I51" s="49"/>
      <c r="J51" s="23"/>
    </row>
    <row r="52" spans="1:10" ht="18.75">
      <c r="A52" s="23"/>
      <c r="B52" s="45"/>
      <c r="C52" s="50"/>
      <c r="D52" s="31"/>
      <c r="E52" s="34"/>
      <c r="F52" s="51" t="s">
        <v>50</v>
      </c>
      <c r="G52" s="52" t="s">
        <v>52</v>
      </c>
      <c r="H52" s="48"/>
      <c r="I52" s="49"/>
      <c r="J52" s="23"/>
    </row>
    <row r="53" spans="1:10" ht="15.75">
      <c r="A53" s="23"/>
      <c r="B53" s="45"/>
      <c r="C53" s="53" t="s">
        <v>66</v>
      </c>
      <c r="D53" s="36"/>
      <c r="E53" s="39"/>
      <c r="F53" s="47"/>
      <c r="G53" s="54"/>
      <c r="H53" s="38"/>
      <c r="I53" s="39"/>
      <c r="J53" s="23"/>
    </row>
    <row r="54" spans="1:10" ht="15.75">
      <c r="A54" s="23"/>
      <c r="B54" s="45"/>
      <c r="C54" s="53" t="s">
        <v>67</v>
      </c>
      <c r="D54" s="36"/>
      <c r="E54" s="39"/>
      <c r="F54" s="55" t="s">
        <v>1</v>
      </c>
      <c r="G54" s="120" t="s">
        <v>51</v>
      </c>
      <c r="H54" s="211">
        <v>-4.76203</v>
      </c>
      <c r="I54" s="212"/>
      <c r="J54" s="23"/>
    </row>
    <row r="55" spans="1:10" ht="15.75">
      <c r="A55" s="23"/>
      <c r="B55" s="45"/>
      <c r="C55" s="53" t="s">
        <v>68</v>
      </c>
      <c r="D55" s="36"/>
      <c r="E55" s="39"/>
      <c r="F55" s="57"/>
      <c r="G55" s="209" t="s">
        <v>32</v>
      </c>
      <c r="H55" s="209"/>
      <c r="I55" s="210"/>
      <c r="J55" s="23"/>
    </row>
    <row r="56" spans="1:10" ht="15.75">
      <c r="A56" s="23"/>
      <c r="B56" s="45"/>
      <c r="C56" s="149"/>
      <c r="D56" s="40"/>
      <c r="E56" s="43"/>
      <c r="F56" s="57"/>
      <c r="G56" s="58" t="s">
        <v>33</v>
      </c>
      <c r="H56" s="59"/>
      <c r="I56" s="60"/>
      <c r="J56" s="23"/>
    </row>
    <row r="57" spans="1:10" ht="15.75">
      <c r="A57" s="23"/>
      <c r="B57" s="45"/>
      <c r="C57" s="56"/>
      <c r="D57" s="36"/>
      <c r="E57" s="36"/>
      <c r="F57" s="47"/>
      <c r="G57" s="208"/>
      <c r="H57" s="208"/>
      <c r="I57" s="39"/>
      <c r="J57" s="23"/>
    </row>
    <row r="58" spans="1:10" ht="15">
      <c r="A58" s="23"/>
      <c r="B58" s="61"/>
      <c r="C58" s="40"/>
      <c r="D58" s="40"/>
      <c r="E58" s="40"/>
      <c r="F58" s="41"/>
      <c r="G58" s="41"/>
      <c r="H58" s="42"/>
      <c r="I58" s="43"/>
      <c r="J58" s="23"/>
    </row>
    <row r="59" spans="1:10" ht="15">
      <c r="A59" s="23"/>
      <c r="B59" s="23"/>
      <c r="C59" s="23"/>
      <c r="D59" s="23"/>
      <c r="E59" s="23"/>
      <c r="F59" s="62"/>
      <c r="G59" s="62"/>
      <c r="H59" s="63"/>
      <c r="I59" s="23"/>
      <c r="J59" s="23"/>
    </row>
    <row r="60" spans="1:10" ht="15.75">
      <c r="A60" s="23"/>
      <c r="B60" s="29" t="s">
        <v>6</v>
      </c>
      <c r="C60" s="23"/>
      <c r="D60" s="23"/>
      <c r="E60" s="23"/>
      <c r="F60" s="62"/>
      <c r="G60" s="62"/>
      <c r="H60" s="63"/>
      <c r="I60" s="23"/>
      <c r="J60" s="23"/>
    </row>
    <row r="61" spans="1:10" ht="15">
      <c r="A61" s="23"/>
      <c r="B61" s="44"/>
      <c r="C61" s="31"/>
      <c r="D61" s="31"/>
      <c r="E61" s="31"/>
      <c r="F61" s="32"/>
      <c r="G61" s="32"/>
      <c r="H61" s="33"/>
      <c r="I61" s="34"/>
      <c r="J61" s="23"/>
    </row>
    <row r="62" spans="1:10" ht="15">
      <c r="A62" s="23"/>
      <c r="B62" s="45"/>
      <c r="C62" s="36"/>
      <c r="D62" s="36"/>
      <c r="E62" s="36"/>
      <c r="F62" s="37"/>
      <c r="G62" s="37"/>
      <c r="H62" s="38"/>
      <c r="I62" s="39"/>
      <c r="J62" s="23"/>
    </row>
    <row r="63" spans="1:10" ht="15.75">
      <c r="A63" s="23"/>
      <c r="B63" s="45"/>
      <c r="C63" s="56" t="s">
        <v>53</v>
      </c>
      <c r="D63" s="36"/>
      <c r="E63" s="36"/>
      <c r="F63" s="37"/>
      <c r="G63" s="37"/>
      <c r="H63" s="65" t="s">
        <v>2</v>
      </c>
      <c r="I63" s="39"/>
      <c r="J63" s="23"/>
    </row>
    <row r="64" spans="1:10" ht="15.75">
      <c r="A64" s="23"/>
      <c r="B64" s="45"/>
      <c r="C64" s="56" t="s">
        <v>54</v>
      </c>
      <c r="D64" s="36"/>
      <c r="E64" s="36"/>
      <c r="F64" s="37"/>
      <c r="G64" s="37"/>
      <c r="H64" s="65"/>
      <c r="I64" s="66"/>
      <c r="J64" s="23"/>
    </row>
    <row r="65" spans="1:10" ht="15.75">
      <c r="A65" s="23"/>
      <c r="B65" s="45"/>
      <c r="C65" s="56"/>
      <c r="D65" s="36"/>
      <c r="E65" s="36"/>
      <c r="F65" s="37"/>
      <c r="G65" s="37"/>
      <c r="H65" s="38"/>
      <c r="I65" s="66"/>
      <c r="J65" s="23"/>
    </row>
    <row r="66" spans="1:10" ht="15.75">
      <c r="A66" s="23"/>
      <c r="B66" s="45"/>
      <c r="C66" s="56" t="s">
        <v>4</v>
      </c>
      <c r="D66" s="36"/>
      <c r="E66" s="36"/>
      <c r="F66" s="37"/>
      <c r="G66" s="37"/>
      <c r="H66" s="67" t="s">
        <v>3</v>
      </c>
      <c r="I66" s="66"/>
      <c r="J66" s="23"/>
    </row>
    <row r="67" spans="1:10" ht="15.75">
      <c r="A67" s="23"/>
      <c r="B67" s="45"/>
      <c r="C67" s="56" t="s">
        <v>55</v>
      </c>
      <c r="D67" s="47"/>
      <c r="E67" s="64"/>
      <c r="F67" s="36"/>
      <c r="G67" s="65"/>
      <c r="H67" s="51"/>
      <c r="I67" s="39"/>
      <c r="J67" s="23"/>
    </row>
    <row r="68" spans="1:10" ht="15.75">
      <c r="A68" s="23"/>
      <c r="B68" s="45"/>
      <c r="C68" s="68"/>
      <c r="D68" s="69"/>
      <c r="E68" s="56"/>
      <c r="F68" s="36"/>
      <c r="G68" s="37"/>
      <c r="H68" s="38"/>
      <c r="I68" s="66"/>
      <c r="J68" s="23"/>
    </row>
    <row r="69" spans="1:10" ht="18.75">
      <c r="A69" s="23"/>
      <c r="B69" s="45"/>
      <c r="C69" s="70" t="s">
        <v>56</v>
      </c>
      <c r="D69" s="69"/>
      <c r="E69" s="36"/>
      <c r="F69" s="36"/>
      <c r="G69" s="37"/>
      <c r="H69" s="65" t="s">
        <v>57</v>
      </c>
      <c r="I69" s="39"/>
      <c r="J69" s="23"/>
    </row>
    <row r="70" spans="1:10" ht="15.75">
      <c r="A70" s="23"/>
      <c r="B70" s="45"/>
      <c r="C70" s="71" t="s">
        <v>5</v>
      </c>
      <c r="D70" s="47"/>
      <c r="E70" s="64"/>
      <c r="F70" s="36"/>
      <c r="G70" s="65"/>
      <c r="H70" s="72"/>
      <c r="I70" s="39"/>
      <c r="J70" s="23"/>
    </row>
    <row r="71" spans="1:10" ht="15.75">
      <c r="A71" s="23"/>
      <c r="B71" s="45"/>
      <c r="C71" s="70"/>
      <c r="D71" s="69"/>
      <c r="E71" s="56"/>
      <c r="F71" s="36"/>
      <c r="G71" s="37"/>
      <c r="H71" s="38"/>
      <c r="I71" s="66"/>
      <c r="J71" s="23"/>
    </row>
    <row r="72" spans="1:10" ht="18.75">
      <c r="A72" s="23"/>
      <c r="B72" s="45"/>
      <c r="C72" s="70" t="s">
        <v>28</v>
      </c>
      <c r="D72" s="56"/>
      <c r="E72" s="36"/>
      <c r="F72" s="37"/>
      <c r="G72" s="37"/>
      <c r="H72" s="65" t="s">
        <v>29</v>
      </c>
      <c r="I72" s="39"/>
      <c r="J72" s="23"/>
    </row>
    <row r="73" spans="1:10" ht="15.75">
      <c r="A73" s="23"/>
      <c r="B73" s="45"/>
      <c r="C73" s="71" t="s">
        <v>5</v>
      </c>
      <c r="D73" s="36"/>
      <c r="E73" s="36"/>
      <c r="F73" s="37"/>
      <c r="G73" s="37"/>
      <c r="H73" s="38"/>
      <c r="I73" s="39"/>
      <c r="J73" s="23"/>
    </row>
    <row r="74" spans="1:10" ht="15.75">
      <c r="A74" s="23"/>
      <c r="B74" s="45"/>
      <c r="C74" s="71"/>
      <c r="D74" s="36"/>
      <c r="E74" s="36"/>
      <c r="F74" s="37"/>
      <c r="G74" s="37"/>
      <c r="H74" s="38"/>
      <c r="I74" s="39"/>
      <c r="J74" s="23"/>
    </row>
    <row r="75" spans="1:10" ht="15.75">
      <c r="A75" s="23"/>
      <c r="B75" s="45"/>
      <c r="C75" s="64"/>
      <c r="D75" s="36"/>
      <c r="E75" s="36"/>
      <c r="F75" s="37"/>
      <c r="G75" s="37"/>
      <c r="H75" s="38"/>
      <c r="I75" s="39"/>
      <c r="J75" s="23"/>
    </row>
    <row r="76" spans="1:10" ht="15.75">
      <c r="A76" s="23"/>
      <c r="B76" s="45"/>
      <c r="C76" s="73"/>
      <c r="D76" s="56"/>
      <c r="E76" s="36"/>
      <c r="F76" s="73"/>
      <c r="G76" s="54"/>
      <c r="H76" s="56"/>
      <c r="I76" s="39"/>
      <c r="J76" s="23"/>
    </row>
    <row r="77" spans="1:10" ht="15">
      <c r="A77" s="23"/>
      <c r="B77" s="45"/>
      <c r="C77" s="69"/>
      <c r="D77" s="36"/>
      <c r="E77" s="36"/>
      <c r="F77" s="37"/>
      <c r="G77" s="37"/>
      <c r="H77" s="38"/>
      <c r="I77" s="39"/>
      <c r="J77" s="23"/>
    </row>
    <row r="78" spans="1:10" ht="15.75">
      <c r="A78" s="23"/>
      <c r="B78" s="45"/>
      <c r="C78" s="73"/>
      <c r="D78" s="65"/>
      <c r="E78" s="36"/>
      <c r="F78" s="37"/>
      <c r="G78" s="54"/>
      <c r="H78" s="65"/>
      <c r="I78" s="39"/>
      <c r="J78" s="23"/>
    </row>
    <row r="79" spans="1:10" ht="15.75">
      <c r="A79" s="23"/>
      <c r="B79" s="45"/>
      <c r="C79" s="73"/>
      <c r="D79" s="73"/>
      <c r="E79" s="65"/>
      <c r="F79" s="36"/>
      <c r="G79" s="54"/>
      <c r="H79" s="65"/>
      <c r="I79" s="39"/>
      <c r="J79" s="23"/>
    </row>
    <row r="80" spans="1:10" ht="15.75">
      <c r="A80" s="23"/>
      <c r="B80" s="61"/>
      <c r="C80" s="74"/>
      <c r="D80" s="75"/>
      <c r="E80" s="40"/>
      <c r="F80" s="74"/>
      <c r="G80" s="74"/>
      <c r="H80" s="76"/>
      <c r="I80" s="43"/>
      <c r="J80" s="23"/>
    </row>
    <row r="81" spans="1:10" ht="15">
      <c r="A81" s="23"/>
      <c r="B81" s="77"/>
      <c r="C81" s="77"/>
      <c r="D81" s="77"/>
      <c r="E81" s="77"/>
      <c r="F81" s="78"/>
      <c r="G81" s="78"/>
      <c r="H81" s="79"/>
      <c r="I81" s="77"/>
      <c r="J81" s="23"/>
    </row>
    <row r="82" spans="1:16" ht="15.75">
      <c r="A82" s="23"/>
      <c r="B82" s="29" t="s">
        <v>7</v>
      </c>
      <c r="C82" s="23"/>
      <c r="D82" s="23"/>
      <c r="E82" s="23"/>
      <c r="F82" s="62"/>
      <c r="G82" s="62"/>
      <c r="H82" s="63"/>
      <c r="I82" s="23"/>
      <c r="J82" s="23"/>
      <c r="L82" s="108"/>
      <c r="M82" s="108"/>
      <c r="N82" s="108"/>
      <c r="O82" s="108"/>
      <c r="P82" s="108"/>
    </row>
    <row r="83" spans="1:16" ht="15">
      <c r="A83" s="23"/>
      <c r="B83" s="80"/>
      <c r="C83" s="81"/>
      <c r="D83" s="81"/>
      <c r="E83" s="81"/>
      <c r="F83" s="82"/>
      <c r="G83" s="82"/>
      <c r="H83" s="83"/>
      <c r="I83" s="194" t="s">
        <v>58</v>
      </c>
      <c r="J83" s="23"/>
      <c r="L83" s="109"/>
      <c r="M83" s="110"/>
      <c r="N83" s="110"/>
      <c r="O83" s="108"/>
      <c r="P83" s="108"/>
    </row>
    <row r="84" spans="1:16" ht="15.75">
      <c r="A84" s="23"/>
      <c r="B84" s="84"/>
      <c r="C84" s="223">
        <f>+H121</f>
        <v>299.24</v>
      </c>
      <c r="D84" s="224"/>
      <c r="E84" s="85"/>
      <c r="F84" s="86"/>
      <c r="G84" s="86"/>
      <c r="H84" s="87"/>
      <c r="I84" s="88"/>
      <c r="J84" s="23"/>
      <c r="L84" s="108"/>
      <c r="M84" s="111"/>
      <c r="N84" s="113"/>
      <c r="O84" s="113"/>
      <c r="P84" s="108"/>
    </row>
    <row r="85" spans="1:16" ht="18.75">
      <c r="A85" s="23"/>
      <c r="B85" s="84"/>
      <c r="C85" s="107" t="s">
        <v>31</v>
      </c>
      <c r="D85" s="107"/>
      <c r="E85" s="103"/>
      <c r="F85" s="90"/>
      <c r="G85" s="86"/>
      <c r="H85" s="87"/>
      <c r="I85" s="91"/>
      <c r="J85" s="23"/>
      <c r="L85" s="110"/>
      <c r="M85" s="108"/>
      <c r="N85" s="108"/>
      <c r="O85" s="108"/>
      <c r="P85" s="108"/>
    </row>
    <row r="86" spans="1:16" ht="15.75">
      <c r="A86" s="23"/>
      <c r="B86" s="84"/>
      <c r="C86" s="92"/>
      <c r="D86" s="107"/>
      <c r="E86" s="93"/>
      <c r="F86" s="92"/>
      <c r="G86" s="92"/>
      <c r="H86" s="94"/>
      <c r="I86" s="88"/>
      <c r="J86" s="23"/>
      <c r="L86" s="109"/>
      <c r="M86" s="111"/>
      <c r="N86" s="111"/>
      <c r="O86" s="111"/>
      <c r="P86" s="108"/>
    </row>
    <row r="87" spans="1:16" ht="15.75">
      <c r="A87" s="23"/>
      <c r="B87" s="84"/>
      <c r="C87" s="89"/>
      <c r="D87" s="105"/>
      <c r="E87" s="103"/>
      <c r="F87" s="90"/>
      <c r="G87" s="86"/>
      <c r="H87" s="87"/>
      <c r="I87" s="88"/>
      <c r="J87" s="23"/>
      <c r="L87" s="110"/>
      <c r="M87" s="108"/>
      <c r="N87" s="108"/>
      <c r="O87" s="108"/>
      <c r="P87" s="108"/>
    </row>
    <row r="88" spans="1:16" ht="20.25">
      <c r="A88" s="23"/>
      <c r="B88" s="84"/>
      <c r="C88" s="106" t="s">
        <v>62</v>
      </c>
      <c r="D88" s="106" t="s">
        <v>69</v>
      </c>
      <c r="E88" s="95"/>
      <c r="F88" s="86"/>
      <c r="G88" s="86"/>
      <c r="H88" s="87"/>
      <c r="I88" s="88"/>
      <c r="J88" s="23"/>
      <c r="L88" s="109"/>
      <c r="M88" s="111"/>
      <c r="N88" s="111"/>
      <c r="O88" s="111"/>
      <c r="P88" s="108"/>
    </row>
    <row r="89" spans="1:16" ht="15.75">
      <c r="A89" s="23"/>
      <c r="B89" s="84"/>
      <c r="C89" s="85"/>
      <c r="D89" s="95"/>
      <c r="E89" s="198" t="s">
        <v>8</v>
      </c>
      <c r="F89" s="199"/>
      <c r="G89" s="86"/>
      <c r="H89" s="87"/>
      <c r="I89" s="88"/>
      <c r="J89" s="23"/>
      <c r="L89" s="108"/>
      <c r="M89" s="109"/>
      <c r="N89" s="109"/>
      <c r="O89" s="109"/>
      <c r="P89" s="108"/>
    </row>
    <row r="90" spans="1:16" ht="15.75">
      <c r="A90" s="23"/>
      <c r="B90" s="84"/>
      <c r="C90" s="96"/>
      <c r="D90" s="90" t="s">
        <v>9</v>
      </c>
      <c r="E90" s="97"/>
      <c r="F90" s="96"/>
      <c r="G90" s="104"/>
      <c r="H90" s="103"/>
      <c r="I90" s="88"/>
      <c r="J90" s="23"/>
      <c r="L90" s="108"/>
      <c r="M90" s="108"/>
      <c r="N90" s="112"/>
      <c r="O90" s="108"/>
      <c r="P90" s="108"/>
    </row>
    <row r="91" spans="1:16" ht="15">
      <c r="A91" s="23"/>
      <c r="B91" s="84"/>
      <c r="C91" s="85"/>
      <c r="D91" s="90" t="s">
        <v>10</v>
      </c>
      <c r="E91" s="95"/>
      <c r="F91" s="86"/>
      <c r="G91" s="95"/>
      <c r="H91" s="95"/>
      <c r="I91" s="88"/>
      <c r="J91" s="23"/>
      <c r="L91" s="108"/>
      <c r="M91" s="108"/>
      <c r="N91" s="108"/>
      <c r="O91" s="108"/>
      <c r="P91" s="108"/>
    </row>
    <row r="92" spans="1:10" ht="15">
      <c r="A92" s="23"/>
      <c r="B92" s="84"/>
      <c r="C92" s="85"/>
      <c r="D92" s="90"/>
      <c r="E92" s="95"/>
      <c r="F92" s="86"/>
      <c r="G92" s="86"/>
      <c r="H92" s="87"/>
      <c r="I92" s="88"/>
      <c r="J92" s="23"/>
    </row>
    <row r="93" spans="1:15" ht="15">
      <c r="A93" s="23"/>
      <c r="B93" s="84"/>
      <c r="C93" s="200"/>
      <c r="D93" s="201"/>
      <c r="E93" s="201"/>
      <c r="F93" s="201"/>
      <c r="G93" s="201"/>
      <c r="H93" s="201"/>
      <c r="I93" s="88"/>
      <c r="J93" s="23"/>
      <c r="M93" s="21"/>
      <c r="N93" s="20"/>
      <c r="O93" s="20"/>
    </row>
    <row r="94" spans="1:15" ht="15">
      <c r="A94" s="23"/>
      <c r="B94" s="84"/>
      <c r="C94" s="202" t="s">
        <v>59</v>
      </c>
      <c r="D94" s="203"/>
      <c r="E94" s="203"/>
      <c r="F94" s="203"/>
      <c r="G94" s="203"/>
      <c r="H94" s="204"/>
      <c r="I94" s="88"/>
      <c r="J94" s="23"/>
      <c r="M94" s="1"/>
      <c r="N94" s="1"/>
      <c r="O94" s="1"/>
    </row>
    <row r="95" spans="1:15" ht="15" customHeight="1">
      <c r="A95" s="23"/>
      <c r="B95" s="84"/>
      <c r="C95" s="205"/>
      <c r="D95" s="206"/>
      <c r="E95" s="206"/>
      <c r="F95" s="206"/>
      <c r="G95" s="206"/>
      <c r="H95" s="207"/>
      <c r="I95" s="88"/>
      <c r="J95" s="23"/>
      <c r="M95" s="20"/>
      <c r="N95" s="20"/>
      <c r="O95" s="1"/>
    </row>
    <row r="96" spans="1:15" ht="15" customHeight="1">
      <c r="A96" s="23"/>
      <c r="B96" s="84"/>
      <c r="C96" s="118" t="s">
        <v>12</v>
      </c>
      <c r="D96" s="119" t="s">
        <v>13</v>
      </c>
      <c r="E96" s="119" t="s">
        <v>2</v>
      </c>
      <c r="F96" s="119" t="s">
        <v>60</v>
      </c>
      <c r="G96" s="119" t="s">
        <v>30</v>
      </c>
      <c r="H96" s="119" t="s">
        <v>61</v>
      </c>
      <c r="I96" s="88"/>
      <c r="J96" s="23"/>
      <c r="M96" s="21"/>
      <c r="N96" s="21"/>
      <c r="O96" s="21"/>
    </row>
    <row r="97" spans="1:15" ht="15" customHeight="1">
      <c r="A97" s="23"/>
      <c r="B97" s="84"/>
      <c r="C97" s="117"/>
      <c r="D97" s="116"/>
      <c r="E97" s="121"/>
      <c r="F97" s="117"/>
      <c r="G97" s="150"/>
      <c r="H97" s="150"/>
      <c r="I97" s="88"/>
      <c r="J97" s="23"/>
      <c r="M97" s="1"/>
      <c r="N97" s="1"/>
      <c r="O97" s="1"/>
    </row>
    <row r="98" spans="1:15" ht="15" customHeight="1">
      <c r="A98" s="23"/>
      <c r="B98" s="84"/>
      <c r="C98" s="133" t="str">
        <f>IF(COUNTBLANK(D98)=1,"",IF(D98=0,"0+00",CONCATENATE(TEXT(TRUNC(D98/100),"#"),"+",RIGHT(TEXT(D98,"#"),2))))</f>
        <v>0+00</v>
      </c>
      <c r="D98" s="134">
        <v>0</v>
      </c>
      <c r="E98" s="133">
        <f>IF(COUNTBLANK(D98)=1,"",$H$121-0.00524403*D98+0.000000025009*D98^2-0.0000000000000606*D98^3)</f>
        <v>299.24</v>
      </c>
      <c r="F98" s="133">
        <f>IF(OR(COUNTBLANK(D98)=1,COUNTBLANK($H$54)=1),"",(D98-10000)*SIN($H$54/1000))</f>
        <v>47.620120019838005</v>
      </c>
      <c r="G98" s="151">
        <f>IF(COUNTBLANK(F98)=1,"",+$H$122+F98+((D98-10000)^2)/(2*$D$112))</f>
        <v>299.24675144709613</v>
      </c>
      <c r="H98" s="151">
        <f>IF(COUNTBLANK(F98)=1,"",+$H$122+F98+((D98-10000)^2)/(2*$D$113))</f>
        <v>299.25164309681367</v>
      </c>
      <c r="I98" s="88"/>
      <c r="J98" s="23"/>
      <c r="M98" s="1"/>
      <c r="N98" s="1"/>
      <c r="O98" s="1"/>
    </row>
    <row r="99" spans="1:15" ht="15" customHeight="1">
      <c r="A99" s="23"/>
      <c r="B99" s="84"/>
      <c r="C99" s="117"/>
      <c r="D99" s="116"/>
      <c r="E99" s="121"/>
      <c r="F99" s="117"/>
      <c r="G99" s="150"/>
      <c r="H99" s="150"/>
      <c r="I99" s="88"/>
      <c r="J99" s="23"/>
      <c r="M99" s="20"/>
      <c r="N99" s="20"/>
      <c r="O99" s="20"/>
    </row>
    <row r="100" spans="1:15" ht="15" customHeight="1">
      <c r="A100" s="23"/>
      <c r="B100" s="84"/>
      <c r="C100" s="117" t="str">
        <f>IF(COUNTBLANK(D100)=1,"",IF(D100=0,"0+00",CONCATENATE(TEXT(TRUNC(D100/100),"#"),"+",RIGHT(TEXT(D100,"#"),2))))</f>
        <v>50+50</v>
      </c>
      <c r="D100" s="116">
        <v>5050</v>
      </c>
      <c r="E100" s="117">
        <f>IF(COUNTBLANK(D100)=1,"",$H$121-0.00524403*D100+0.000000025009*D100^2-0.0000000000000606*D100^3)</f>
        <v>273.387635992425</v>
      </c>
      <c r="F100" s="117">
        <f>IF(OR(COUNTBLANK(D100)=1,COUNTBLANK($H$54)=1),"",(D100-10000)*SIN($H$54/1000))</f>
        <v>23.57195940981981</v>
      </c>
      <c r="G100" s="150">
        <f>IF(COUNTBLANK(F100)=1,"",+$H$122+F100+((D100-10000)^2)/(2*$D$112))</f>
        <v>273.3967437752837</v>
      </c>
      <c r="H100" s="150">
        <f>IF(COUNTBLANK(F100)=1,"",+$H$122+F100+((D100-10000)^2)/(2*$D$113))</f>
        <v>273.3979423517558</v>
      </c>
      <c r="I100" s="88"/>
      <c r="J100" s="23"/>
      <c r="L100" s="114"/>
      <c r="M100" s="21"/>
      <c r="N100" s="21"/>
      <c r="O100" s="21"/>
    </row>
    <row r="101" spans="1:10" ht="15" customHeight="1">
      <c r="A101" s="23"/>
      <c r="B101" s="84"/>
      <c r="C101" s="117"/>
      <c r="D101" s="116"/>
      <c r="E101" s="121"/>
      <c r="F101" s="117"/>
      <c r="G101" s="150"/>
      <c r="H101" s="150"/>
      <c r="I101" s="88"/>
      <c r="J101" s="23"/>
    </row>
    <row r="102" spans="1:12" ht="15" customHeight="1">
      <c r="A102" s="23"/>
      <c r="B102" s="84"/>
      <c r="C102" s="143" t="str">
        <f>IF(COUNTBLANK(D102)=1,"",IF(D102=0,"0+00",CONCATENATE(TEXT(TRUNC(D102/100),"#"),"+",RIGHT(TEXT(D102,"#"),2))))</f>
        <v>100+00</v>
      </c>
      <c r="D102" s="144">
        <v>10000</v>
      </c>
      <c r="E102" s="143">
        <f>IF(COUNTBLANK(D102)=1,"",$H$121-0.00524403*D102+0.000000025009*D102^2-0.0000000000000606*D102^3)</f>
        <v>249.24</v>
      </c>
      <c r="F102" s="143">
        <f>IF(OR(COUNTBLANK(D102)=1,COUNTBLANK($H$54)=1),"",(D102-10000)*SIN($H$54/1000))</f>
        <v>0</v>
      </c>
      <c r="G102" s="152">
        <f>IF(COUNTBLANK(F102)=1,"",+$H$122+F102+((D102-10000)^2)/(2*$D$112))</f>
        <v>249.24</v>
      </c>
      <c r="H102" s="152">
        <f>IF(COUNTBLANK(F102)=1,"",+$H$122+F102+((D102-10000)^2)/(2*$D$113))</f>
        <v>249.24</v>
      </c>
      <c r="I102" s="88"/>
      <c r="J102" s="23"/>
      <c r="L102" s="114"/>
    </row>
    <row r="103" spans="1:10" ht="15" customHeight="1">
      <c r="A103" s="23"/>
      <c r="B103" s="84"/>
      <c r="C103" s="117"/>
      <c r="D103" s="116"/>
      <c r="E103" s="121"/>
      <c r="F103" s="117"/>
      <c r="G103" s="150"/>
      <c r="H103" s="150"/>
      <c r="I103" s="88"/>
      <c r="J103" s="23"/>
    </row>
    <row r="104" spans="1:10" ht="15" customHeight="1">
      <c r="A104" s="23"/>
      <c r="B104" s="84"/>
      <c r="C104" s="117" t="str">
        <f>IF(COUNTBLANK(D104)=1,"",IF(D104=0,"0+00",CONCATENATE(TEXT(TRUNC(D104/100),"#"),"+",RIGHT(TEXT(D104,"#"),2))))</f>
        <v>110+00</v>
      </c>
      <c r="D104" s="116">
        <v>11000</v>
      </c>
      <c r="E104" s="117">
        <f>IF(COUNTBLANK(D104)=1,"",$H$121-0.00524403*D104+0.000000025009*D104^2-0.0000000000000606*D104^3)</f>
        <v>244.50110040000004</v>
      </c>
      <c r="F104" s="117">
        <f>IF(OR(COUNTBLANK(D104)=1,COUNTBLANK($H$54)=1),"",(D104-10000)*SIN($H$54/1000))</f>
        <v>-4.762012001983801</v>
      </c>
      <c r="G104" s="150">
        <f>IF(COUNTBLANK(F104)=1,"",+$H$122+F104+((D104-10000)^2)/(2*$D$112))</f>
        <v>244.50185431228877</v>
      </c>
      <c r="H104" s="150">
        <f>IF(COUNTBLANK(F104)=1,"",+$H$122+F104+((D104-10000)^2)/(2*$D$113))</f>
        <v>244.50190322878595</v>
      </c>
      <c r="I104" s="88"/>
      <c r="J104" s="23"/>
    </row>
    <row r="105" spans="1:10" ht="15" customHeight="1">
      <c r="A105" s="23"/>
      <c r="B105" s="84"/>
      <c r="C105" s="124"/>
      <c r="D105" s="155"/>
      <c r="E105" s="123"/>
      <c r="F105" s="124"/>
      <c r="G105" s="156"/>
      <c r="H105" s="156"/>
      <c r="I105" s="88"/>
      <c r="J105" s="23"/>
    </row>
    <row r="106" spans="1:10" ht="15" customHeight="1">
      <c r="A106" s="23"/>
      <c r="B106" s="84"/>
      <c r="C106" s="117"/>
      <c r="D106" s="116"/>
      <c r="E106" s="121"/>
      <c r="F106" s="117"/>
      <c r="G106" s="150"/>
      <c r="H106" s="150"/>
      <c r="I106" s="88"/>
      <c r="J106" s="23"/>
    </row>
    <row r="107" spans="1:10" ht="15" customHeight="1">
      <c r="A107" s="23"/>
      <c r="B107" s="84"/>
      <c r="C107" s="117" t="str">
        <f>IF(COUNTBLANK(D107)=1,"",IF(D107=0,"0+00",CONCATENATE(TEXT(TRUNC(D107/100),"#"),"+",RIGHT(TEXT(D107,"#"),2))))</f>
        <v>105+80</v>
      </c>
      <c r="D107" s="154">
        <v>10580</v>
      </c>
      <c r="E107" s="117">
        <f>IF(COUNTBLANK(D107)=1,"",$H$121-0.00524403*D107+0.000000025009*D107^2-0.0000000000000606*D107^3)</f>
        <v>246.4858122286128</v>
      </c>
      <c r="F107" s="117">
        <f>IF(OR(COUNTBLANK(D107)=1,COUNTBLANK($H$54)=1),"",(D107-10000)*SIN($H$54/1000))</f>
        <v>-2.7619669611506046</v>
      </c>
      <c r="G107" s="150">
        <f>IF(COUNTBLANK(F107)=1,"",+$H$122+F107+((D107-10000)^2)/(2*$D$112))</f>
        <v>246.48606166697073</v>
      </c>
      <c r="H107" s="150">
        <f>IF(COUNTBLANK(F107)=1,"",+$H$122+F107+((D107-10000)^2)/(2*$D$113))</f>
        <v>246.48607812248036</v>
      </c>
      <c r="I107" s="88"/>
      <c r="J107" s="23"/>
    </row>
    <row r="108" spans="1:10" ht="15" customHeight="1">
      <c r="A108" s="23"/>
      <c r="B108" s="84"/>
      <c r="C108" s="117"/>
      <c r="D108" s="122"/>
      <c r="E108" s="117">
        <f>IF(COUNTBLANK(D108)=1,"",299.24-0.00524403*D108+0.000000025009*D108^2-0.0000000000000606*D108^3)</f>
      </c>
      <c r="F108" s="117"/>
      <c r="G108" s="150"/>
      <c r="H108" s="153"/>
      <c r="I108" s="88"/>
      <c r="J108" s="23"/>
    </row>
    <row r="109" spans="1:10" ht="15" customHeight="1">
      <c r="A109" s="23"/>
      <c r="B109" s="84"/>
      <c r="C109" s="125"/>
      <c r="D109" s="125"/>
      <c r="E109" s="126"/>
      <c r="F109" s="127"/>
      <c r="G109" s="127"/>
      <c r="H109" s="125"/>
      <c r="I109" s="88"/>
      <c r="J109" s="23"/>
    </row>
    <row r="110" spans="1:10" ht="15" customHeight="1">
      <c r="A110" s="23"/>
      <c r="B110" s="84"/>
      <c r="C110" s="130" t="s">
        <v>14</v>
      </c>
      <c r="D110" s="128"/>
      <c r="E110" s="129"/>
      <c r="F110" s="115"/>
      <c r="G110" s="115"/>
      <c r="H110" s="128"/>
      <c r="I110" s="88"/>
      <c r="J110" s="23"/>
    </row>
    <row r="111" spans="1:10" ht="15" customHeight="1">
      <c r="A111" s="23"/>
      <c r="B111" s="84"/>
      <c r="C111" s="115"/>
      <c r="D111" s="128"/>
      <c r="E111" s="115"/>
      <c r="F111" s="115"/>
      <c r="G111" s="115"/>
      <c r="H111" s="128"/>
      <c r="I111" s="88"/>
      <c r="J111" s="23"/>
    </row>
    <row r="112" spans="1:10" ht="15" customHeight="1">
      <c r="A112" s="23"/>
      <c r="B112" s="84"/>
      <c r="C112" s="132" t="s">
        <v>15</v>
      </c>
      <c r="D112" s="225">
        <v>20950030</v>
      </c>
      <c r="E112" s="226"/>
      <c r="F112" s="227">
        <f>+D112*0.3048</f>
        <v>6385569.144</v>
      </c>
      <c r="G112" s="227"/>
      <c r="H112" s="131" t="s">
        <v>18</v>
      </c>
      <c r="I112" s="88"/>
      <c r="J112" s="23"/>
    </row>
    <row r="113" spans="1:10" ht="15" customHeight="1">
      <c r="A113" s="23"/>
      <c r="B113" s="84"/>
      <c r="C113" s="132" t="s">
        <v>16</v>
      </c>
      <c r="D113" s="220">
        <f>+F113/0.3048</f>
        <v>20907178.559711285</v>
      </c>
      <c r="E113" s="221"/>
      <c r="F113" s="222">
        <v>6372508.025</v>
      </c>
      <c r="G113" s="222"/>
      <c r="H113" s="131" t="s">
        <v>17</v>
      </c>
      <c r="I113" s="88"/>
      <c r="J113" s="23"/>
    </row>
    <row r="114" spans="1:10" ht="15" customHeight="1">
      <c r="A114" s="23"/>
      <c r="B114" s="84"/>
      <c r="C114" s="132"/>
      <c r="D114" s="140"/>
      <c r="E114" s="141"/>
      <c r="F114" s="142"/>
      <c r="G114" s="142"/>
      <c r="H114" s="131"/>
      <c r="I114" s="88"/>
      <c r="J114" s="23"/>
    </row>
    <row r="115" spans="1:10" ht="15" customHeight="1">
      <c r="A115" s="23"/>
      <c r="B115" s="84"/>
      <c r="C115" s="128"/>
      <c r="D115" s="128"/>
      <c r="E115" s="129"/>
      <c r="F115" s="115"/>
      <c r="G115" s="115"/>
      <c r="H115" s="128"/>
      <c r="I115" s="88"/>
      <c r="J115" s="23"/>
    </row>
    <row r="116" spans="1:10" ht="15" customHeight="1">
      <c r="A116" s="23"/>
      <c r="B116" s="84"/>
      <c r="C116" s="130" t="s">
        <v>24</v>
      </c>
      <c r="D116" s="128"/>
      <c r="E116" s="129"/>
      <c r="F116" s="115"/>
      <c r="G116" s="115"/>
      <c r="H116" s="128"/>
      <c r="I116" s="88"/>
      <c r="J116" s="23"/>
    </row>
    <row r="117" spans="1:10" ht="15" customHeight="1">
      <c r="A117" s="23"/>
      <c r="B117" s="84"/>
      <c r="C117" s="130" t="s">
        <v>25</v>
      </c>
      <c r="D117" s="128"/>
      <c r="E117" s="129"/>
      <c r="F117" s="115"/>
      <c r="G117" s="115"/>
      <c r="H117" s="128"/>
      <c r="I117" s="88"/>
      <c r="J117" s="23"/>
    </row>
    <row r="118" spans="1:10" ht="15" customHeight="1">
      <c r="A118" s="23"/>
      <c r="B118" s="84"/>
      <c r="C118" s="130"/>
      <c r="D118" s="128"/>
      <c r="E118" s="129"/>
      <c r="F118" s="115"/>
      <c r="G118" s="115"/>
      <c r="H118" s="128"/>
      <c r="I118" s="88"/>
      <c r="J118" s="23"/>
    </row>
    <row r="119" spans="1:10" ht="15" customHeight="1">
      <c r="A119" s="23"/>
      <c r="B119" s="84"/>
      <c r="C119" s="130"/>
      <c r="D119" s="128"/>
      <c r="E119" s="129"/>
      <c r="F119" s="138" t="s">
        <v>20</v>
      </c>
      <c r="G119" s="138" t="s">
        <v>22</v>
      </c>
      <c r="H119" s="128"/>
      <c r="I119" s="88"/>
      <c r="J119" s="23"/>
    </row>
    <row r="120" spans="1:10" ht="15" customHeight="1">
      <c r="A120" s="23"/>
      <c r="B120" s="84"/>
      <c r="C120" s="130"/>
      <c r="D120" s="128"/>
      <c r="E120" s="129"/>
      <c r="F120" s="139" t="s">
        <v>21</v>
      </c>
      <c r="G120" s="139" t="s">
        <v>23</v>
      </c>
      <c r="H120" s="128"/>
      <c r="I120" s="88"/>
      <c r="J120" s="23"/>
    </row>
    <row r="121" spans="1:10" ht="15" customHeight="1">
      <c r="A121" s="23"/>
      <c r="B121" s="84"/>
      <c r="C121" s="137" t="s">
        <v>19</v>
      </c>
      <c r="D121" s="145" t="str">
        <f>+C98</f>
        <v>0+00</v>
      </c>
      <c r="E121" s="135" t="s">
        <v>26</v>
      </c>
      <c r="F121" s="136">
        <v>297.3</v>
      </c>
      <c r="G121" s="136">
        <v>1.94</v>
      </c>
      <c r="H121" s="147">
        <f>+F121+G121</f>
        <v>299.24</v>
      </c>
      <c r="I121" s="88"/>
      <c r="J121" s="23"/>
    </row>
    <row r="122" spans="1:10" ht="15" customHeight="1">
      <c r="A122" s="23"/>
      <c r="B122" s="84"/>
      <c r="C122" s="137" t="s">
        <v>19</v>
      </c>
      <c r="D122" s="146" t="str">
        <f>+C102</f>
        <v>100+00</v>
      </c>
      <c r="E122" s="135" t="s">
        <v>27</v>
      </c>
      <c r="F122" s="136">
        <v>247.3</v>
      </c>
      <c r="G122" s="136">
        <v>1.94</v>
      </c>
      <c r="H122" s="148">
        <f>+F122+G122</f>
        <v>249.24</v>
      </c>
      <c r="I122" s="88"/>
      <c r="J122" s="23"/>
    </row>
    <row r="123" spans="1:10" ht="15">
      <c r="A123" s="23"/>
      <c r="B123" s="98"/>
      <c r="C123" s="99"/>
      <c r="D123" s="99"/>
      <c r="E123" s="99"/>
      <c r="F123" s="100"/>
      <c r="G123" s="100"/>
      <c r="H123" s="101"/>
      <c r="I123" s="102"/>
      <c r="J123" s="23"/>
    </row>
    <row r="132" spans="3:18" ht="15">
      <c r="C132" s="214" t="s">
        <v>43</v>
      </c>
      <c r="D132" s="215"/>
      <c r="E132" s="215"/>
      <c r="F132" s="215"/>
      <c r="G132" s="215"/>
      <c r="H132" s="216"/>
      <c r="K132" s="173"/>
      <c r="L132" s="173"/>
      <c r="M132" s="173"/>
      <c r="N132" s="173"/>
      <c r="O132" s="173"/>
      <c r="P132" s="173"/>
      <c r="Q132" s="173"/>
      <c r="R132" s="173"/>
    </row>
    <row r="133" spans="3:18" ht="15">
      <c r="C133" s="217"/>
      <c r="D133" s="218"/>
      <c r="E133" s="218"/>
      <c r="F133" s="218"/>
      <c r="G133" s="218"/>
      <c r="H133" s="219"/>
      <c r="K133" s="173"/>
      <c r="L133" s="173"/>
      <c r="M133" s="173"/>
      <c r="N133" s="173"/>
      <c r="O133" s="173"/>
      <c r="P133" s="173"/>
      <c r="Q133" s="173"/>
      <c r="R133" s="173"/>
    </row>
    <row r="134" spans="3:18" ht="15">
      <c r="C134" s="157" t="s">
        <v>12</v>
      </c>
      <c r="D134" s="158" t="s">
        <v>13</v>
      </c>
      <c r="E134" s="158" t="s">
        <v>2</v>
      </c>
      <c r="F134" s="158" t="s">
        <v>11</v>
      </c>
      <c r="G134" s="158" t="s">
        <v>44</v>
      </c>
      <c r="H134" s="158" t="s">
        <v>49</v>
      </c>
      <c r="K134" s="173" t="s">
        <v>45</v>
      </c>
      <c r="L134" s="174" t="s">
        <v>63</v>
      </c>
      <c r="M134" s="175" t="s">
        <v>46</v>
      </c>
      <c r="N134" s="174" t="s">
        <v>64</v>
      </c>
      <c r="O134" s="175" t="s">
        <v>47</v>
      </c>
      <c r="P134" s="174" t="s">
        <v>64</v>
      </c>
      <c r="Q134" s="175" t="s">
        <v>48</v>
      </c>
      <c r="R134" s="173"/>
    </row>
    <row r="135" spans="3:18" ht="15">
      <c r="C135" s="159"/>
      <c r="D135" s="160"/>
      <c r="E135" s="161"/>
      <c r="F135" s="159"/>
      <c r="G135" s="162"/>
      <c r="H135" s="162"/>
      <c r="K135" s="173"/>
      <c r="L135" s="176"/>
      <c r="M135" s="177"/>
      <c r="N135" s="176"/>
      <c r="O135" s="177"/>
      <c r="P135" s="176"/>
      <c r="Q135" s="177"/>
      <c r="R135" s="173"/>
    </row>
    <row r="136" spans="2:18" ht="15">
      <c r="B136" s="2">
        <v>1</v>
      </c>
      <c r="C136" s="159" t="str">
        <f>IF(COUNTBLANK(D136)=1,"",IF(D136=0,"0+00",CONCATENATE(TEXT(TRUNC(D136/100),"#"),"+",RIGHT(TEXT(D136,"#"),2))))</f>
        <v>0+00</v>
      </c>
      <c r="D136" s="160">
        <v>0</v>
      </c>
      <c r="E136" s="159">
        <f>IF(COUNTBLANK(D136)=1,"",$H$121-0.00524403*D136+0.000000025009*D136^2-0.0000000000000606*D136^3)</f>
        <v>299.24</v>
      </c>
      <c r="F136" s="159">
        <f>IF(OR(COUNTBLANK(D136)=1,COUNTBLANK($H$54)=1),"",(D136-10000)*SIN($H$54/1000))</f>
        <v>47.620120019838005</v>
      </c>
      <c r="G136" s="162">
        <f>IF(COUNTBLANK(F136)=1,"",+$H$122+F136+((D136-10000)^2)/(2*$D$112))</f>
        <v>299.24675144709613</v>
      </c>
      <c r="H136" s="162">
        <f>IF(COUNTBLANK(F136)=1,"",+$H$122+F136+((D136-10000)^2)/(2*$D$113))</f>
        <v>299.25164309681367</v>
      </c>
      <c r="K136" s="178">
        <f>+($E$156-$E$136)/($D$156-$D$136)*D136+$E$136</f>
        <v>299.24</v>
      </c>
      <c r="L136" s="179">
        <f>6.7*(K136-$E136)</f>
        <v>0</v>
      </c>
      <c r="M136" s="180">
        <f>+K136+L136</f>
        <v>299.24</v>
      </c>
      <c r="N136" s="179">
        <f>5000*(G136-$E136)</f>
        <v>33.75723548060705</v>
      </c>
      <c r="O136" s="180">
        <f>+K136+N136</f>
        <v>332.99723548060706</v>
      </c>
      <c r="P136" s="179">
        <f>5000*(H136-$E136)</f>
        <v>58.215484068284695</v>
      </c>
      <c r="Q136" s="180">
        <f>+K136+P136</f>
        <v>357.4554840682847</v>
      </c>
      <c r="R136" s="173"/>
    </row>
    <row r="137" spans="2:18" ht="15">
      <c r="B137" s="2">
        <f>+B136+1</f>
        <v>2</v>
      </c>
      <c r="C137" s="159" t="str">
        <f aca="true" t="shared" si="0" ref="C137:C156">IF(COUNTBLANK(D137)=1,"",IF(D137=0,"0+00",CONCATENATE(TEXT(TRUNC(D137/100),"#"),"+",RIGHT(TEXT(D137,"#"),2))))</f>
        <v>5+00</v>
      </c>
      <c r="D137" s="160">
        <f>+D136+500</f>
        <v>500</v>
      </c>
      <c r="E137" s="159">
        <f aca="true" t="shared" si="1" ref="E137:E156">IF(COUNTBLANK(D137)=1,"",$H$121-0.00524403*D137+0.000000025009*D137^2-0.0000000000000606*D137^3)</f>
        <v>296.62422967500004</v>
      </c>
      <c r="F137" s="159">
        <f aca="true" t="shared" si="2" ref="F137:F156">IF(OR(COUNTBLANK(D137)=1,COUNTBLANK($H$54)=1),"",(D137-10000)*SIN($H$54/1000))</f>
        <v>45.23911401884611</v>
      </c>
      <c r="G137" s="162">
        <f aca="true" t="shared" si="3" ref="G137:G156">IF(COUNTBLANK(F137)=1,"",+$H$122+F137+((D137-10000)^2)/(2*$D$112))</f>
        <v>296.6330488819466</v>
      </c>
      <c r="H137" s="162">
        <f aca="true" t="shared" si="4" ref="H137:H156">IF(COUNTBLANK(F137)=1,"",+$H$122+F137+((D137-10000)^2)/(2*$D$113))</f>
        <v>296.63746359581666</v>
      </c>
      <c r="K137" s="178">
        <f aca="true" t="shared" si="5" ref="K137:K156">+($E$156-$E$136)/($D$156-$D$136)*D137+$E$136</f>
        <v>296.74</v>
      </c>
      <c r="L137" s="179">
        <f aca="true" t="shared" si="6" ref="L137:L156">6.7*(K137-$E137)</f>
        <v>0.7756611774998078</v>
      </c>
      <c r="M137" s="180">
        <f aca="true" t="shared" si="7" ref="M137:M156">+K137+L137</f>
        <v>297.5156611774998</v>
      </c>
      <c r="N137" s="179">
        <f aca="true" t="shared" si="8" ref="N137:N156">5000*(G137-$E137)</f>
        <v>44.09603473277457</v>
      </c>
      <c r="O137" s="180">
        <f aca="true" t="shared" si="9" ref="O137:O156">+K137+N137</f>
        <v>340.8360347327746</v>
      </c>
      <c r="P137" s="179">
        <f aca="true" t="shared" si="10" ref="P137:P156">5000*(H137-$E137)</f>
        <v>66.16960408308614</v>
      </c>
      <c r="Q137" s="180">
        <f aca="true" t="shared" si="11" ref="Q137:Q156">+K137+P137</f>
        <v>362.90960408308615</v>
      </c>
      <c r="R137" s="173"/>
    </row>
    <row r="138" spans="2:18" ht="15">
      <c r="B138" s="2">
        <f aca="true" t="shared" si="12" ref="B138:B156">+B137+1</f>
        <v>3</v>
      </c>
      <c r="C138" s="159" t="str">
        <f t="shared" si="0"/>
        <v>10+00</v>
      </c>
      <c r="D138" s="160">
        <f aca="true" t="shared" si="13" ref="D138:D156">+D137+500</f>
        <v>1000</v>
      </c>
      <c r="E138" s="159">
        <f t="shared" si="1"/>
        <v>294.0209184</v>
      </c>
      <c r="F138" s="159">
        <f t="shared" si="2"/>
        <v>42.85810801785421</v>
      </c>
      <c r="G138" s="162">
        <f t="shared" si="3"/>
        <v>294.03127947393324</v>
      </c>
      <c r="H138" s="162">
        <f t="shared" si="4"/>
        <v>294.0352417102045</v>
      </c>
      <c r="K138" s="178">
        <f t="shared" si="5"/>
        <v>294.24</v>
      </c>
      <c r="L138" s="179">
        <f t="shared" si="6"/>
        <v>1.467846719999875</v>
      </c>
      <c r="M138" s="180">
        <f t="shared" si="7"/>
        <v>295.7078467199999</v>
      </c>
      <c r="N138" s="179">
        <f t="shared" si="8"/>
        <v>51.80536966605587</v>
      </c>
      <c r="O138" s="180">
        <f t="shared" si="9"/>
        <v>346.0453696660559</v>
      </c>
      <c r="P138" s="179">
        <f t="shared" si="10"/>
        <v>71.61655102237319</v>
      </c>
      <c r="Q138" s="180">
        <f t="shared" si="11"/>
        <v>365.8565510223732</v>
      </c>
      <c r="R138" s="173"/>
    </row>
    <row r="139" spans="2:18" ht="15">
      <c r="B139" s="2">
        <f t="shared" si="12"/>
        <v>4</v>
      </c>
      <c r="C139" s="159" t="str">
        <f t="shared" si="0"/>
        <v>15+00</v>
      </c>
      <c r="D139" s="160">
        <f t="shared" si="13"/>
        <v>1500</v>
      </c>
      <c r="E139" s="159">
        <f t="shared" si="1"/>
        <v>291.430020725</v>
      </c>
      <c r="F139" s="159">
        <f t="shared" si="2"/>
        <v>40.477102016862304</v>
      </c>
      <c r="G139" s="162">
        <f t="shared" si="3"/>
        <v>291.4414432230563</v>
      </c>
      <c r="H139" s="162">
        <f t="shared" si="4"/>
        <v>291.4449774399772</v>
      </c>
      <c r="K139" s="178">
        <f t="shared" si="5"/>
        <v>291.74</v>
      </c>
      <c r="L139" s="179">
        <f t="shared" si="6"/>
        <v>2.076861142499928</v>
      </c>
      <c r="M139" s="180">
        <f t="shared" si="7"/>
        <v>293.81686114249993</v>
      </c>
      <c r="N139" s="179">
        <f t="shared" si="8"/>
        <v>57.11249028138354</v>
      </c>
      <c r="O139" s="180">
        <f t="shared" si="9"/>
        <v>348.85249028138355</v>
      </c>
      <c r="P139" s="179">
        <f t="shared" si="10"/>
        <v>74.78357488594156</v>
      </c>
      <c r="Q139" s="180">
        <f t="shared" si="11"/>
        <v>366.52357488594157</v>
      </c>
      <c r="R139" s="173"/>
    </row>
    <row r="140" spans="2:18" ht="15">
      <c r="B140" s="2">
        <f t="shared" si="12"/>
        <v>5</v>
      </c>
      <c r="C140" s="159" t="str">
        <f t="shared" si="0"/>
        <v>20+00</v>
      </c>
      <c r="D140" s="160">
        <f t="shared" si="13"/>
        <v>2000</v>
      </c>
      <c r="E140" s="159">
        <f t="shared" si="1"/>
        <v>288.8514912</v>
      </c>
      <c r="F140" s="159">
        <f t="shared" si="2"/>
        <v>38.09609601587041</v>
      </c>
      <c r="G140" s="162">
        <f t="shared" si="3"/>
        <v>288.8635401293156</v>
      </c>
      <c r="H140" s="162">
        <f t="shared" si="4"/>
        <v>288.86667078513483</v>
      </c>
      <c r="K140" s="178">
        <f t="shared" si="5"/>
        <v>289.24</v>
      </c>
      <c r="L140" s="179">
        <f t="shared" si="6"/>
        <v>2.6030089600000736</v>
      </c>
      <c r="M140" s="180">
        <f t="shared" si="7"/>
        <v>291.8430089600001</v>
      </c>
      <c r="N140" s="179">
        <f t="shared" si="8"/>
        <v>60.244646577984895</v>
      </c>
      <c r="O140" s="180">
        <f t="shared" si="9"/>
        <v>349.4846465779849</v>
      </c>
      <c r="P140" s="179">
        <f t="shared" si="10"/>
        <v>75.89792567415543</v>
      </c>
      <c r="Q140" s="180">
        <f t="shared" si="11"/>
        <v>365.13792567415544</v>
      </c>
      <c r="R140" s="173"/>
    </row>
    <row r="141" spans="2:18" ht="15">
      <c r="B141" s="2">
        <f t="shared" si="12"/>
        <v>6</v>
      </c>
      <c r="C141" s="159" t="str">
        <f t="shared" si="0"/>
        <v>25+00</v>
      </c>
      <c r="D141" s="160">
        <f t="shared" si="13"/>
        <v>2500</v>
      </c>
      <c r="E141" s="159">
        <f t="shared" si="1"/>
        <v>286.285284375</v>
      </c>
      <c r="F141" s="159">
        <f t="shared" si="2"/>
        <v>35.715090014878506</v>
      </c>
      <c r="G141" s="162">
        <f t="shared" si="3"/>
        <v>286.2975701927112</v>
      </c>
      <c r="H141" s="162">
        <f t="shared" si="4"/>
        <v>286.3003217456773</v>
      </c>
      <c r="K141" s="178">
        <f t="shared" si="5"/>
        <v>286.74</v>
      </c>
      <c r="L141" s="179">
        <f t="shared" si="6"/>
        <v>3.0465946875000385</v>
      </c>
      <c r="M141" s="180">
        <f t="shared" si="7"/>
        <v>289.78659468750004</v>
      </c>
      <c r="N141" s="179">
        <f t="shared" si="8"/>
        <v>61.42908855593987</v>
      </c>
      <c r="O141" s="180">
        <f t="shared" si="9"/>
        <v>348.1690885559399</v>
      </c>
      <c r="P141" s="179">
        <f t="shared" si="10"/>
        <v>75.18685338652631</v>
      </c>
      <c r="Q141" s="180">
        <f t="shared" si="11"/>
        <v>361.9268533865263</v>
      </c>
      <c r="R141" s="173"/>
    </row>
    <row r="142" spans="2:18" ht="15">
      <c r="B142" s="2">
        <f t="shared" si="12"/>
        <v>7</v>
      </c>
      <c r="C142" s="159" t="str">
        <f t="shared" si="0"/>
        <v>30+00</v>
      </c>
      <c r="D142" s="160">
        <f t="shared" si="13"/>
        <v>3000</v>
      </c>
      <c r="E142" s="159">
        <f t="shared" si="1"/>
        <v>283.73135479999996</v>
      </c>
      <c r="F142" s="159">
        <f t="shared" si="2"/>
        <v>33.3340840138866</v>
      </c>
      <c r="G142" s="162">
        <f t="shared" si="3"/>
        <v>283.7435334132431</v>
      </c>
      <c r="H142" s="162">
        <f t="shared" si="4"/>
        <v>283.74593032160465</v>
      </c>
      <c r="K142" s="178">
        <f t="shared" si="5"/>
        <v>284.24</v>
      </c>
      <c r="L142" s="179">
        <f t="shared" si="6"/>
        <v>3.4079228400003103</v>
      </c>
      <c r="M142" s="180">
        <f t="shared" si="7"/>
        <v>287.6479228400003</v>
      </c>
      <c r="N142" s="179">
        <f t="shared" si="8"/>
        <v>60.893066215612635</v>
      </c>
      <c r="O142" s="180">
        <f t="shared" si="9"/>
        <v>345.13306621561264</v>
      </c>
      <c r="P142" s="179">
        <f t="shared" si="10"/>
        <v>72.87760802341836</v>
      </c>
      <c r="Q142" s="180">
        <f t="shared" si="11"/>
        <v>357.11760802341837</v>
      </c>
      <c r="R142" s="173"/>
    </row>
    <row r="143" spans="2:18" ht="15">
      <c r="B143" s="2">
        <f t="shared" si="12"/>
        <v>8</v>
      </c>
      <c r="C143" s="159" t="str">
        <f t="shared" si="0"/>
        <v>35+00</v>
      </c>
      <c r="D143" s="160">
        <f t="shared" si="13"/>
        <v>3500</v>
      </c>
      <c r="E143" s="159">
        <f>IF(COUNTBLANK(D143)=1,"",$H$121-0.00524403*D143+0.000000025009*D143^2-0.0000000000000606*D143^3)</f>
        <v>281.18965702500003</v>
      </c>
      <c r="F143" s="159">
        <f t="shared" si="2"/>
        <v>30.953078012894704</v>
      </c>
      <c r="G143" s="162">
        <f t="shared" si="3"/>
        <v>281.2014297909113</v>
      </c>
      <c r="H143" s="162">
        <f t="shared" si="4"/>
        <v>281.2034965129169</v>
      </c>
      <c r="K143" s="178">
        <f t="shared" si="5"/>
        <v>281.74</v>
      </c>
      <c r="L143" s="179">
        <f t="shared" si="6"/>
        <v>3.687297932499854</v>
      </c>
      <c r="M143" s="180">
        <f t="shared" si="7"/>
        <v>285.42729793249987</v>
      </c>
      <c r="N143" s="179">
        <f t="shared" si="8"/>
        <v>58.863829556230485</v>
      </c>
      <c r="O143" s="180">
        <f t="shared" si="9"/>
        <v>340.6038295562305</v>
      </c>
      <c r="P143" s="179">
        <f t="shared" si="10"/>
        <v>69.1974395843431</v>
      </c>
      <c r="Q143" s="180">
        <f t="shared" si="11"/>
        <v>350.9374395843431</v>
      </c>
      <c r="R143" s="173"/>
    </row>
    <row r="144" spans="2:18" ht="15">
      <c r="B144" s="2">
        <f t="shared" si="12"/>
        <v>9</v>
      </c>
      <c r="C144" s="159" t="str">
        <f t="shared" si="0"/>
        <v>40+00</v>
      </c>
      <c r="D144" s="160">
        <f t="shared" si="13"/>
        <v>4000</v>
      </c>
      <c r="E144" s="159">
        <f t="shared" si="1"/>
        <v>278.6601456</v>
      </c>
      <c r="F144" s="159">
        <f t="shared" si="2"/>
        <v>28.572072011902804</v>
      </c>
      <c r="G144" s="162">
        <f t="shared" si="3"/>
        <v>278.67125932571577</v>
      </c>
      <c r="H144" s="162">
        <f t="shared" si="4"/>
        <v>278.67302031961407</v>
      </c>
      <c r="K144" s="178">
        <f t="shared" si="5"/>
        <v>279.24</v>
      </c>
      <c r="L144" s="179">
        <f t="shared" si="6"/>
        <v>3.885024479999919</v>
      </c>
      <c r="M144" s="180">
        <f t="shared" si="7"/>
        <v>283.1250244799999</v>
      </c>
      <c r="N144" s="179">
        <f t="shared" si="8"/>
        <v>55.56862857872602</v>
      </c>
      <c r="O144" s="180">
        <f>+K144+N144</f>
        <v>334.80862857872603</v>
      </c>
      <c r="P144" s="179">
        <f t="shared" si="10"/>
        <v>64.37359807023313</v>
      </c>
      <c r="Q144" s="180">
        <f t="shared" si="11"/>
        <v>343.61359807023314</v>
      </c>
      <c r="R144" s="173"/>
    </row>
    <row r="145" spans="2:18" ht="15">
      <c r="B145" s="2">
        <f t="shared" si="12"/>
        <v>10</v>
      </c>
      <c r="C145" s="159" t="str">
        <f t="shared" si="0"/>
        <v>45+00</v>
      </c>
      <c r="D145" s="160">
        <f t="shared" si="13"/>
        <v>4500</v>
      </c>
      <c r="E145" s="159">
        <f t="shared" si="1"/>
        <v>276.142775075</v>
      </c>
      <c r="F145" s="159">
        <f t="shared" si="2"/>
        <v>26.191066010910905</v>
      </c>
      <c r="G145" s="162">
        <f t="shared" si="3"/>
        <v>276.1530220176565</v>
      </c>
      <c r="H145" s="162">
        <f t="shared" si="4"/>
        <v>276.15450174169604</v>
      </c>
      <c r="K145" s="178">
        <f t="shared" si="5"/>
        <v>276.74</v>
      </c>
      <c r="L145" s="179">
        <f t="shared" si="6"/>
        <v>4.001406997500232</v>
      </c>
      <c r="M145" s="180">
        <f t="shared" si="7"/>
        <v>280.74140699750023</v>
      </c>
      <c r="N145" s="179">
        <f t="shared" si="8"/>
        <v>51.234713282610755</v>
      </c>
      <c r="O145" s="180">
        <f t="shared" si="9"/>
        <v>327.97471328261076</v>
      </c>
      <c r="P145" s="179">
        <f t="shared" si="10"/>
        <v>58.63333348031574</v>
      </c>
      <c r="Q145" s="180">
        <f t="shared" si="11"/>
        <v>335.37333348031575</v>
      </c>
      <c r="R145" s="173"/>
    </row>
    <row r="146" spans="2:18" ht="15">
      <c r="B146" s="2">
        <f t="shared" si="12"/>
        <v>11</v>
      </c>
      <c r="C146" s="159" t="str">
        <f t="shared" si="0"/>
        <v>50+00</v>
      </c>
      <c r="D146" s="160">
        <f t="shared" si="13"/>
        <v>5000</v>
      </c>
      <c r="E146" s="159">
        <f t="shared" si="1"/>
        <v>273.63750000000005</v>
      </c>
      <c r="F146" s="159">
        <f t="shared" si="2"/>
        <v>23.810060009919003</v>
      </c>
      <c r="G146" s="162">
        <f t="shared" si="3"/>
        <v>273.6467178667336</v>
      </c>
      <c r="H146" s="162">
        <f t="shared" si="4"/>
        <v>273.6479407791629</v>
      </c>
      <c r="K146" s="178">
        <f t="shared" si="5"/>
        <v>274.24</v>
      </c>
      <c r="L146" s="179">
        <f t="shared" si="6"/>
        <v>4.036749999999756</v>
      </c>
      <c r="M146" s="180">
        <f t="shared" si="7"/>
        <v>278.27674999999977</v>
      </c>
      <c r="N146" s="179">
        <f t="shared" si="8"/>
        <v>46.08933366768042</v>
      </c>
      <c r="O146" s="180">
        <f t="shared" si="9"/>
        <v>320.32933366768043</v>
      </c>
      <c r="P146" s="179">
        <f t="shared" si="10"/>
        <v>52.20389581438667</v>
      </c>
      <c r="Q146" s="180">
        <f t="shared" si="11"/>
        <v>326.4438958143867</v>
      </c>
      <c r="R146" s="173"/>
    </row>
    <row r="147" spans="2:18" ht="15">
      <c r="B147" s="2">
        <f t="shared" si="12"/>
        <v>12</v>
      </c>
      <c r="C147" s="159" t="str">
        <f t="shared" si="0"/>
        <v>55+00</v>
      </c>
      <c r="D147" s="160">
        <f t="shared" si="13"/>
        <v>5500</v>
      </c>
      <c r="E147" s="159">
        <f t="shared" si="1"/>
        <v>271.144274925</v>
      </c>
      <c r="F147" s="159">
        <f t="shared" si="2"/>
        <v>21.429054008927103</v>
      </c>
      <c r="G147" s="162">
        <f t="shared" si="3"/>
        <v>271.15234687294685</v>
      </c>
      <c r="H147" s="162">
        <f t="shared" si="4"/>
        <v>271.15333743201467</v>
      </c>
      <c r="K147" s="178">
        <f t="shared" si="5"/>
        <v>271.74</v>
      </c>
      <c r="L147" s="179">
        <f t="shared" si="6"/>
        <v>3.991358002500124</v>
      </c>
      <c r="M147" s="180">
        <f t="shared" si="7"/>
        <v>275.73135800250014</v>
      </c>
      <c r="N147" s="179">
        <f t="shared" si="8"/>
        <v>40.35973973429918</v>
      </c>
      <c r="O147" s="180">
        <f t="shared" si="9"/>
        <v>312.0997397342992</v>
      </c>
      <c r="P147" s="179">
        <f t="shared" si="10"/>
        <v>45.31253507337851</v>
      </c>
      <c r="Q147" s="180">
        <f t="shared" si="11"/>
        <v>317.0525350733785</v>
      </c>
      <c r="R147" s="173"/>
    </row>
    <row r="148" spans="2:18" ht="15">
      <c r="B148" s="2">
        <f t="shared" si="12"/>
        <v>13</v>
      </c>
      <c r="C148" s="159" t="str">
        <f t="shared" si="0"/>
        <v>60+00</v>
      </c>
      <c r="D148" s="160">
        <f t="shared" si="13"/>
        <v>6000</v>
      </c>
      <c r="E148" s="159">
        <f t="shared" si="1"/>
        <v>268.6630544</v>
      </c>
      <c r="F148" s="159">
        <f t="shared" si="2"/>
        <v>19.048048007935204</v>
      </c>
      <c r="G148" s="162">
        <f t="shared" si="3"/>
        <v>268.66990903629653</v>
      </c>
      <c r="H148" s="162">
        <f t="shared" si="4"/>
        <v>268.6706917002513</v>
      </c>
      <c r="K148" s="178">
        <f t="shared" si="5"/>
        <v>269.24</v>
      </c>
      <c r="L148" s="179">
        <f t="shared" si="6"/>
        <v>3.8655355199999177</v>
      </c>
      <c r="M148" s="180">
        <f t="shared" si="7"/>
        <v>273.10553551999993</v>
      </c>
      <c r="N148" s="179">
        <f t="shared" si="8"/>
        <v>34.27318148254699</v>
      </c>
      <c r="O148" s="180">
        <f t="shared" si="9"/>
        <v>303.513181482547</v>
      </c>
      <c r="P148" s="179">
        <f t="shared" si="10"/>
        <v>38.18650125651857</v>
      </c>
      <c r="Q148" s="180">
        <f t="shared" si="11"/>
        <v>307.4265012565186</v>
      </c>
      <c r="R148" s="173"/>
    </row>
    <row r="149" spans="2:18" ht="15">
      <c r="B149" s="2">
        <f t="shared" si="12"/>
        <v>14</v>
      </c>
      <c r="C149" s="159" t="str">
        <f t="shared" si="0"/>
        <v>65+00</v>
      </c>
      <c r="D149" s="160">
        <f t="shared" si="13"/>
        <v>6500</v>
      </c>
      <c r="E149" s="159">
        <f t="shared" si="1"/>
        <v>266.19379297500006</v>
      </c>
      <c r="F149" s="159">
        <f t="shared" si="2"/>
        <v>16.6670420069433</v>
      </c>
      <c r="G149" s="162">
        <f t="shared" si="3"/>
        <v>266.1994043567824</v>
      </c>
      <c r="H149" s="162">
        <f t="shared" si="4"/>
        <v>266.20000358387284</v>
      </c>
      <c r="K149" s="178">
        <f t="shared" si="5"/>
        <v>266.74</v>
      </c>
      <c r="L149" s="179">
        <f t="shared" si="6"/>
        <v>3.6595870674996265</v>
      </c>
      <c r="M149" s="180">
        <f t="shared" si="7"/>
        <v>270.3995870674996</v>
      </c>
      <c r="N149" s="179">
        <f t="shared" si="8"/>
        <v>28.056908911651135</v>
      </c>
      <c r="O149" s="180">
        <f t="shared" si="9"/>
        <v>294.79690891165114</v>
      </c>
      <c r="P149" s="179">
        <f t="shared" si="10"/>
        <v>31.053044363886784</v>
      </c>
      <c r="Q149" s="180">
        <f t="shared" si="11"/>
        <v>297.7930443638868</v>
      </c>
      <c r="R149" s="173"/>
    </row>
    <row r="150" spans="2:18" ht="15">
      <c r="B150" s="2">
        <f t="shared" si="12"/>
        <v>15</v>
      </c>
      <c r="C150" s="159" t="str">
        <f t="shared" si="0"/>
        <v>70+00</v>
      </c>
      <c r="D150" s="160">
        <f t="shared" si="13"/>
        <v>7000</v>
      </c>
      <c r="E150" s="159">
        <f t="shared" si="1"/>
        <v>263.7364452</v>
      </c>
      <c r="F150" s="159">
        <f t="shared" si="2"/>
        <v>14.286036005951402</v>
      </c>
      <c r="G150" s="162">
        <f t="shared" si="3"/>
        <v>263.74083283440467</v>
      </c>
      <c r="H150" s="162">
        <f t="shared" si="4"/>
        <v>263.7412730828792</v>
      </c>
      <c r="K150" s="178">
        <f t="shared" si="5"/>
        <v>264.24</v>
      </c>
      <c r="L150" s="179">
        <f t="shared" si="6"/>
        <v>3.3738171600001183</v>
      </c>
      <c r="M150" s="180">
        <f t="shared" si="7"/>
        <v>267.6138171600001</v>
      </c>
      <c r="N150" s="179">
        <f t="shared" si="8"/>
        <v>21.938172023396874</v>
      </c>
      <c r="O150" s="180">
        <f t="shared" si="9"/>
        <v>286.1781720233969</v>
      </c>
      <c r="P150" s="179">
        <f t="shared" si="10"/>
        <v>24.139414396131542</v>
      </c>
      <c r="Q150" s="180">
        <f t="shared" si="11"/>
        <v>288.37941439613155</v>
      </c>
      <c r="R150" s="173"/>
    </row>
    <row r="151" spans="2:18" ht="15">
      <c r="B151" s="2">
        <f t="shared" si="12"/>
        <v>16</v>
      </c>
      <c r="C151" s="159" t="str">
        <f t="shared" si="0"/>
        <v>75+00</v>
      </c>
      <c r="D151" s="160">
        <f t="shared" si="13"/>
        <v>7500</v>
      </c>
      <c r="E151" s="159">
        <f t="shared" si="1"/>
        <v>261.290965625</v>
      </c>
      <c r="F151" s="159">
        <f t="shared" si="2"/>
        <v>11.905030004959501</v>
      </c>
      <c r="G151" s="162">
        <f t="shared" si="3"/>
        <v>261.29419446916313</v>
      </c>
      <c r="H151" s="162">
        <f t="shared" si="4"/>
        <v>261.29450019727045</v>
      </c>
      <c r="K151" s="178">
        <f t="shared" si="5"/>
        <v>261.74</v>
      </c>
      <c r="L151" s="179">
        <f t="shared" si="6"/>
        <v>3.008530312499977</v>
      </c>
      <c r="M151" s="180">
        <f t="shared" si="7"/>
        <v>264.7485303125</v>
      </c>
      <c r="N151" s="179">
        <f t="shared" si="8"/>
        <v>16.144220815590415</v>
      </c>
      <c r="O151" s="180">
        <f t="shared" si="9"/>
        <v>277.8842208155904</v>
      </c>
      <c r="P151" s="179">
        <f t="shared" si="10"/>
        <v>17.672861352195923</v>
      </c>
      <c r="Q151" s="180">
        <f t="shared" si="11"/>
        <v>279.41286135219593</v>
      </c>
      <c r="R151" s="173"/>
    </row>
    <row r="152" spans="2:18" ht="15">
      <c r="B152" s="2">
        <f t="shared" si="12"/>
        <v>17</v>
      </c>
      <c r="C152" s="159" t="str">
        <f t="shared" si="0"/>
        <v>80+00</v>
      </c>
      <c r="D152" s="160">
        <f t="shared" si="13"/>
        <v>8000</v>
      </c>
      <c r="E152" s="159">
        <f t="shared" si="1"/>
        <v>258.8573088</v>
      </c>
      <c r="F152" s="159">
        <f t="shared" si="2"/>
        <v>9.524024003967602</v>
      </c>
      <c r="G152" s="162">
        <f t="shared" si="3"/>
        <v>258.85948926105794</v>
      </c>
      <c r="H152" s="162">
        <f t="shared" si="4"/>
        <v>258.85968492704666</v>
      </c>
      <c r="K152" s="178">
        <f t="shared" si="5"/>
        <v>259.24</v>
      </c>
      <c r="L152" s="179">
        <f t="shared" si="6"/>
        <v>2.5640310400000716</v>
      </c>
      <c r="M152" s="180">
        <f t="shared" si="7"/>
        <v>261.8040310400001</v>
      </c>
      <c r="N152" s="179">
        <f t="shared" si="8"/>
        <v>10.902305289732794</v>
      </c>
      <c r="O152" s="180">
        <f t="shared" si="9"/>
        <v>270.1423052897328</v>
      </c>
      <c r="P152" s="179">
        <f t="shared" si="10"/>
        <v>11.880635233296744</v>
      </c>
      <c r="Q152" s="180">
        <f t="shared" si="11"/>
        <v>271.12063523329675</v>
      </c>
      <c r="R152" s="173"/>
    </row>
    <row r="153" spans="2:18" ht="15">
      <c r="B153" s="2">
        <f t="shared" si="12"/>
        <v>18</v>
      </c>
      <c r="C153" s="159" t="str">
        <f t="shared" si="0"/>
        <v>85+00</v>
      </c>
      <c r="D153" s="160">
        <f t="shared" si="13"/>
        <v>8500</v>
      </c>
      <c r="E153" s="159">
        <f t="shared" si="1"/>
        <v>256.43542927500005</v>
      </c>
      <c r="F153" s="159">
        <f t="shared" si="2"/>
        <v>7.143018002975701</v>
      </c>
      <c r="G153" s="162">
        <f t="shared" si="3"/>
        <v>256.436717210089</v>
      </c>
      <c r="H153" s="162">
        <f t="shared" si="4"/>
        <v>256.43682727220767</v>
      </c>
      <c r="K153" s="178">
        <f t="shared" si="5"/>
        <v>256.74</v>
      </c>
      <c r="L153" s="179">
        <f t="shared" si="6"/>
        <v>2.0406238574997473</v>
      </c>
      <c r="M153" s="180">
        <f t="shared" si="7"/>
        <v>258.78062385749973</v>
      </c>
      <c r="N153" s="179">
        <f t="shared" si="8"/>
        <v>6.43967544476709</v>
      </c>
      <c r="O153" s="180">
        <f t="shared" si="9"/>
        <v>263.1796754447671</v>
      </c>
      <c r="P153" s="179">
        <f t="shared" si="10"/>
        <v>6.989986038092866</v>
      </c>
      <c r="Q153" s="180">
        <f t="shared" si="11"/>
        <v>263.7299860380929</v>
      </c>
      <c r="R153" s="173"/>
    </row>
    <row r="154" spans="2:18" ht="15">
      <c r="B154" s="2">
        <f t="shared" si="12"/>
        <v>19</v>
      </c>
      <c r="C154" s="159" t="str">
        <f t="shared" si="0"/>
        <v>90+00</v>
      </c>
      <c r="D154" s="160">
        <f t="shared" si="13"/>
        <v>9000</v>
      </c>
      <c r="E154" s="159">
        <f t="shared" si="1"/>
        <v>254.02528160000003</v>
      </c>
      <c r="F154" s="159">
        <f t="shared" si="2"/>
        <v>4.762012001983801</v>
      </c>
      <c r="G154" s="162">
        <f t="shared" si="3"/>
        <v>254.02587831625638</v>
      </c>
      <c r="H154" s="162">
        <f t="shared" si="4"/>
        <v>254.02592723275356</v>
      </c>
      <c r="K154" s="178">
        <f t="shared" si="5"/>
        <v>254.24</v>
      </c>
      <c r="L154" s="179">
        <f t="shared" si="6"/>
        <v>1.4386132799998734</v>
      </c>
      <c r="M154" s="180">
        <f t="shared" si="7"/>
        <v>255.6786132799999</v>
      </c>
      <c r="N154" s="179">
        <f t="shared" si="8"/>
        <v>2.9835812817680107</v>
      </c>
      <c r="O154" s="180">
        <f t="shared" si="9"/>
        <v>257.223581281768</v>
      </c>
      <c r="P154" s="179">
        <f t="shared" si="10"/>
        <v>3.228163767658998</v>
      </c>
      <c r="Q154" s="180">
        <f t="shared" si="11"/>
        <v>257.468163767659</v>
      </c>
      <c r="R154" s="173"/>
    </row>
    <row r="155" spans="2:18" ht="15">
      <c r="B155" s="2">
        <f t="shared" si="12"/>
        <v>20</v>
      </c>
      <c r="C155" s="159" t="str">
        <f t="shared" si="0"/>
        <v>95+00</v>
      </c>
      <c r="D155" s="160">
        <f t="shared" si="13"/>
        <v>9500</v>
      </c>
      <c r="E155" s="159">
        <f t="shared" si="1"/>
        <v>251.62682032499998</v>
      </c>
      <c r="F155" s="159">
        <f t="shared" si="2"/>
        <v>2.3810060009919005</v>
      </c>
      <c r="G155" s="162">
        <f t="shared" si="3"/>
        <v>251.62697257956006</v>
      </c>
      <c r="H155" s="162">
        <f t="shared" si="4"/>
        <v>251.62698480868434</v>
      </c>
      <c r="K155" s="178">
        <f t="shared" si="5"/>
        <v>251.74</v>
      </c>
      <c r="L155" s="179">
        <f t="shared" si="6"/>
        <v>0.7583038225001758</v>
      </c>
      <c r="M155" s="180">
        <f t="shared" si="7"/>
        <v>252.4983038225002</v>
      </c>
      <c r="N155" s="179">
        <f t="shared" si="8"/>
        <v>0.7612728003891789</v>
      </c>
      <c r="O155" s="180">
        <f t="shared" si="9"/>
        <v>252.5012728003892</v>
      </c>
      <c r="P155" s="179">
        <f t="shared" si="10"/>
        <v>0.8224184217908714</v>
      </c>
      <c r="Q155" s="180">
        <f t="shared" si="11"/>
        <v>252.56241842179088</v>
      </c>
      <c r="R155" s="173"/>
    </row>
    <row r="156" spans="2:18" ht="15">
      <c r="B156" s="2">
        <f t="shared" si="12"/>
        <v>21</v>
      </c>
      <c r="C156" s="159" t="str">
        <f t="shared" si="0"/>
        <v>100+00</v>
      </c>
      <c r="D156" s="160">
        <f t="shared" si="13"/>
        <v>10000</v>
      </c>
      <c r="E156" s="159">
        <f t="shared" si="1"/>
        <v>249.24</v>
      </c>
      <c r="F156" s="159">
        <f t="shared" si="2"/>
        <v>0</v>
      </c>
      <c r="G156" s="162">
        <f t="shared" si="3"/>
        <v>249.24</v>
      </c>
      <c r="H156" s="162">
        <f t="shared" si="4"/>
        <v>249.24</v>
      </c>
      <c r="K156" s="178">
        <f t="shared" si="5"/>
        <v>249.24</v>
      </c>
      <c r="L156" s="181">
        <f t="shared" si="6"/>
        <v>0</v>
      </c>
      <c r="M156" s="182">
        <f t="shared" si="7"/>
        <v>249.24</v>
      </c>
      <c r="N156" s="181">
        <f t="shared" si="8"/>
        <v>0</v>
      </c>
      <c r="O156" s="182">
        <f t="shared" si="9"/>
        <v>249.24</v>
      </c>
      <c r="P156" s="181">
        <f t="shared" si="10"/>
        <v>0</v>
      </c>
      <c r="Q156" s="182">
        <f t="shared" si="11"/>
        <v>249.24</v>
      </c>
      <c r="R156" s="173"/>
    </row>
    <row r="157" spans="2:18" ht="15">
      <c r="B157" s="5"/>
      <c r="C157" s="163"/>
      <c r="D157" s="164"/>
      <c r="E157" s="163"/>
      <c r="F157" s="163"/>
      <c r="G157" s="165"/>
      <c r="H157" s="165"/>
      <c r="I157" s="5"/>
      <c r="K157" s="173"/>
      <c r="L157" s="173"/>
      <c r="M157" s="173"/>
      <c r="N157" s="173"/>
      <c r="O157" s="173"/>
      <c r="P157" s="173"/>
      <c r="Q157" s="173"/>
      <c r="R157" s="173"/>
    </row>
    <row r="158" spans="2:9" ht="15">
      <c r="B158" s="5"/>
      <c r="C158" s="166"/>
      <c r="D158" s="167"/>
      <c r="E158" s="166"/>
      <c r="F158" s="166"/>
      <c r="G158" s="168"/>
      <c r="H158" s="168"/>
      <c r="I158" s="5"/>
    </row>
    <row r="159" spans="2:9" ht="15">
      <c r="B159" s="5"/>
      <c r="C159" s="166"/>
      <c r="D159" s="167"/>
      <c r="E159" s="166"/>
      <c r="F159" s="166"/>
      <c r="G159" s="168"/>
      <c r="H159" s="168"/>
      <c r="I159" s="5"/>
    </row>
    <row r="160" spans="2:9" ht="15">
      <c r="B160" s="5"/>
      <c r="C160" s="166"/>
      <c r="D160" s="167"/>
      <c r="E160" s="166"/>
      <c r="F160" s="166"/>
      <c r="G160" s="168"/>
      <c r="H160" s="168"/>
      <c r="I160" s="5"/>
    </row>
    <row r="161" spans="2:9" ht="15">
      <c r="B161" s="5"/>
      <c r="C161" s="166"/>
      <c r="D161" s="167"/>
      <c r="E161" s="166"/>
      <c r="F161" s="166"/>
      <c r="G161" s="168"/>
      <c r="H161" s="168"/>
      <c r="I161" s="5"/>
    </row>
    <row r="162" spans="2:9" ht="15">
      <c r="B162" s="5"/>
      <c r="C162" s="166"/>
      <c r="D162" s="167"/>
      <c r="E162" s="166"/>
      <c r="F162" s="166"/>
      <c r="G162" s="168"/>
      <c r="H162" s="168"/>
      <c r="I162" s="5"/>
    </row>
    <row r="163" spans="2:9" ht="15">
      <c r="B163" s="5"/>
      <c r="C163" s="166"/>
      <c r="D163" s="167"/>
      <c r="E163" s="166"/>
      <c r="F163" s="166"/>
      <c r="G163" s="168"/>
      <c r="H163" s="168"/>
      <c r="I163" s="5"/>
    </row>
    <row r="164" spans="2:9" ht="15">
      <c r="B164" s="5"/>
      <c r="C164" s="166"/>
      <c r="D164" s="167"/>
      <c r="E164" s="166"/>
      <c r="F164" s="166"/>
      <c r="G164" s="168"/>
      <c r="H164" s="168"/>
      <c r="I164" s="5"/>
    </row>
    <row r="165" spans="2:9" ht="15">
      <c r="B165" s="5"/>
      <c r="C165" s="166"/>
      <c r="D165" s="167"/>
      <c r="E165" s="166"/>
      <c r="F165" s="166"/>
      <c r="G165" s="168"/>
      <c r="H165" s="168"/>
      <c r="I165" s="5"/>
    </row>
    <row r="166" spans="2:9" ht="15">
      <c r="B166" s="5"/>
      <c r="C166" s="166"/>
      <c r="D166" s="167"/>
      <c r="E166" s="166"/>
      <c r="F166" s="166"/>
      <c r="G166" s="168"/>
      <c r="H166" s="168"/>
      <c r="I166" s="5"/>
    </row>
    <row r="167" spans="2:9" ht="15">
      <c r="B167" s="5"/>
      <c r="C167" s="169"/>
      <c r="D167" s="169"/>
      <c r="E167" s="166"/>
      <c r="F167" s="166"/>
      <c r="G167" s="168"/>
      <c r="H167" s="170"/>
      <c r="I167" s="5"/>
    </row>
    <row r="168" spans="3:8" ht="15">
      <c r="C168" s="171"/>
      <c r="D168" s="171"/>
      <c r="E168" s="166"/>
      <c r="F168" s="166"/>
      <c r="G168" s="168"/>
      <c r="H168" s="172"/>
    </row>
    <row r="169" spans="3:8" ht="15">
      <c r="C169" s="171"/>
      <c r="D169" s="171"/>
      <c r="E169" s="166"/>
      <c r="F169" s="166"/>
      <c r="G169" s="168"/>
      <c r="H169" s="172"/>
    </row>
    <row r="170" spans="5:7" ht="15">
      <c r="E170" s="166"/>
      <c r="F170" s="166"/>
      <c r="G170" s="168"/>
    </row>
    <row r="171" spans="5:7" ht="15">
      <c r="E171" s="166"/>
      <c r="F171" s="166"/>
      <c r="G171" s="168"/>
    </row>
    <row r="172" spans="5:7" ht="15">
      <c r="E172" s="166"/>
      <c r="F172" s="166"/>
      <c r="G172" s="168"/>
    </row>
    <row r="173" spans="5:7" ht="15">
      <c r="E173" s="166"/>
      <c r="F173" s="166"/>
      <c r="G173" s="168"/>
    </row>
    <row r="174" spans="5:7" ht="15">
      <c r="E174" s="166"/>
      <c r="F174" s="166"/>
      <c r="G174" s="168"/>
    </row>
    <row r="175" spans="5:7" ht="15">
      <c r="E175" s="166"/>
      <c r="F175" s="166"/>
      <c r="G175" s="168"/>
    </row>
    <row r="176" spans="5:7" ht="15">
      <c r="E176" s="166"/>
      <c r="F176" s="166"/>
      <c r="G176" s="168"/>
    </row>
    <row r="177" spans="5:7" ht="15">
      <c r="E177" s="166"/>
      <c r="F177" s="166"/>
      <c r="G177" s="168"/>
    </row>
    <row r="178" spans="5:7" ht="15">
      <c r="E178" s="166"/>
      <c r="F178" s="166"/>
      <c r="G178" s="168"/>
    </row>
    <row r="179" ht="15">
      <c r="E179" s="166"/>
    </row>
    <row r="180" ht="15">
      <c r="E180" s="166"/>
    </row>
    <row r="181" ht="15">
      <c r="E181" s="166"/>
    </row>
    <row r="182" ht="15">
      <c r="E182" s="166"/>
    </row>
    <row r="183" ht="15">
      <c r="E183" s="166"/>
    </row>
  </sheetData>
  <sheetProtection/>
  <mergeCells count="14">
    <mergeCell ref="C132:H133"/>
    <mergeCell ref="D113:E113"/>
    <mergeCell ref="F113:G113"/>
    <mergeCell ref="C84:D84"/>
    <mergeCell ref="D112:E112"/>
    <mergeCell ref="F112:G112"/>
    <mergeCell ref="B1:I2"/>
    <mergeCell ref="E89:F89"/>
    <mergeCell ref="C93:H93"/>
    <mergeCell ref="C94:H95"/>
    <mergeCell ref="G57:H57"/>
    <mergeCell ref="G55:I55"/>
    <mergeCell ref="H54:I54"/>
    <mergeCell ref="C7:H12"/>
  </mergeCells>
  <conditionalFormatting sqref="N86:O86">
    <cfRule type="cellIs" priority="1" dxfId="0" operator="greaterThanOrEqual" stopIfTrue="1">
      <formula>60</formula>
    </cfRule>
  </conditionalFormatting>
  <printOptions/>
  <pageMargins left="0.75" right="0.75" top="1" bottom="1" header="0.5" footer="0.5"/>
  <pageSetup orientation="portrait" r:id="rId2"/>
  <headerFooter alignWithMargins="0">
    <oddFooter>&amp;L&amp;D&amp;CAlignment Engineering Group&amp;R&amp;Pof &amp;N</oddFooter>
  </headerFooter>
  <rowBreaks count="2" manualBreakCount="2">
    <brk id="40" max="9" man="1"/>
    <brk id="8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C. Fuss</dc:creator>
  <cp:keywords/>
  <dc:description/>
  <cp:lastModifiedBy>fuss</cp:lastModifiedBy>
  <cp:lastPrinted>2003-12-19T19:44:40Z</cp:lastPrinted>
  <dcterms:created xsi:type="dcterms:W3CDTF">2003-12-11T18:58:33Z</dcterms:created>
  <dcterms:modified xsi:type="dcterms:W3CDTF">2004-08-30T17:29:07Z</dcterms:modified>
  <cp:category/>
  <cp:version/>
  <cp:contentType/>
  <cp:contentStatus/>
</cp:coreProperties>
</file>